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4"/>
  <workbookPr/>
  <mc:AlternateContent xmlns:mc="http://schemas.openxmlformats.org/markup-compatibility/2006">
    <mc:Choice Requires="x15">
      <x15ac:absPath xmlns:x15ac="http://schemas.microsoft.com/office/spreadsheetml/2010/11/ac" url="/Users/evama/Documents/Fachbereiche/Imkerei/Servicebereich/"/>
    </mc:Choice>
  </mc:AlternateContent>
  <xr:revisionPtr revIDLastSave="0" documentId="8_{B007CA57-DF34-DA47-9720-328D08E669E6}" xr6:coauthVersionLast="36" xr6:coauthVersionMax="36" xr10:uidLastSave="{00000000-0000-0000-0000-000000000000}"/>
  <bookViews>
    <workbookView xWindow="1240" yWindow="460" windowWidth="32100" windowHeight="18760" xr2:uid="{00000000-000D-0000-FFFF-FFFF00000000}"/>
  </bookViews>
  <sheets>
    <sheet name="Übersicht" sheetId="3" r:id="rId1"/>
    <sheet name="Fixkosten" sheetId="2" r:id="rId2"/>
    <sheet name="Variable Kosten" sheetId="6" r:id="rId3"/>
    <sheet name="Königinnenzucht" sheetId="5" r:id="rId4"/>
    <sheet name="Jungvölker" sheetId="4" r:id="rId5"/>
    <sheet name="Bienenschwärme" sheetId="9" r:id="rId6"/>
    <sheet name="Betriebliche AK" sheetId="8" r:id="rId7"/>
    <sheet name="Arbeitszeitverteilung " sheetId="7" r:id="rId8"/>
  </sheets>
  <definedNames>
    <definedName name="SumeKostenVariabelProVolk">#REF!</definedName>
    <definedName name="SummeFixKosten">#REF!</definedName>
    <definedName name="SummeKostenFixProJahr">#REF!</definedName>
    <definedName name="SummeKostenFixProKG">#REF!</definedName>
    <definedName name="SummeKostenFixProVolk">#REF!</definedName>
    <definedName name="SummeKostenVariabel">#REF!</definedName>
    <definedName name="SummeKostenVariabelProKG">#REF!</definedName>
    <definedName name="SummeVariableKosten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B22" i="3" l="1"/>
  <c r="B23" i="3" s="1"/>
  <c r="B13" i="3" l="1"/>
  <c r="B29" i="3" l="1"/>
  <c r="D35" i="9"/>
  <c r="E35" i="9" s="1"/>
  <c r="D34" i="9"/>
  <c r="E34" i="9" s="1"/>
  <c r="D32" i="9"/>
  <c r="E32" i="9" s="1"/>
  <c r="D30" i="9"/>
  <c r="E30" i="9" s="1"/>
  <c r="D25" i="9"/>
  <c r="F25" i="9" s="1"/>
  <c r="G25" i="9" s="1"/>
  <c r="D24" i="9"/>
  <c r="F24" i="9" s="1"/>
  <c r="G24" i="9" s="1"/>
  <c r="D23" i="9"/>
  <c r="F23" i="9" s="1"/>
  <c r="G23" i="9" s="1"/>
  <c r="D22" i="9"/>
  <c r="F22" i="9" s="1"/>
  <c r="D33" i="9" l="1"/>
  <c r="E33" i="9" s="1"/>
  <c r="D31" i="9"/>
  <c r="E31" i="9" s="1"/>
  <c r="G22" i="9"/>
  <c r="G26" i="9" s="1"/>
  <c r="F26" i="9"/>
  <c r="B12" i="9"/>
  <c r="E36" i="9" l="1"/>
  <c r="B13" i="9" s="1"/>
  <c r="B15" i="9" s="1"/>
  <c r="D36" i="9"/>
  <c r="B11" i="9" s="1"/>
  <c r="B9" i="9"/>
  <c r="B10" i="9"/>
  <c r="B11" i="7"/>
  <c r="F7" i="7"/>
  <c r="B16" i="9" l="1"/>
  <c r="B18" i="9" s="1"/>
  <c r="B5" i="9"/>
  <c r="E10" i="7"/>
  <c r="F10" i="7"/>
  <c r="G10" i="7"/>
  <c r="H10" i="7"/>
  <c r="I10" i="7"/>
  <c r="D10" i="7"/>
  <c r="C10" i="7"/>
  <c r="L10" i="7"/>
  <c r="M10" i="7"/>
  <c r="N10" i="7"/>
  <c r="I9" i="7"/>
  <c r="L9" i="7"/>
  <c r="K9" i="7"/>
  <c r="J9" i="7"/>
  <c r="G9" i="7"/>
  <c r="H9" i="7"/>
  <c r="F9" i="7"/>
  <c r="E9" i="7"/>
  <c r="D9" i="7"/>
  <c r="C9" i="7"/>
  <c r="M9" i="7"/>
  <c r="N9" i="7"/>
  <c r="J8" i="7"/>
  <c r="G8" i="7"/>
  <c r="I8" i="7"/>
  <c r="H8" i="7"/>
  <c r="E8" i="7"/>
  <c r="F8" i="7"/>
  <c r="D8" i="7"/>
  <c r="C8" i="7"/>
  <c r="J7" i="7"/>
  <c r="I7" i="7"/>
  <c r="G7" i="7"/>
  <c r="H7" i="7"/>
  <c r="D6" i="7"/>
  <c r="E6" i="7"/>
  <c r="F6" i="7"/>
  <c r="G6" i="7"/>
  <c r="H6" i="7"/>
  <c r="I6" i="7"/>
  <c r="J6" i="7"/>
  <c r="K6" i="7"/>
  <c r="L6" i="7"/>
  <c r="M6" i="7"/>
  <c r="N6" i="7"/>
  <c r="C6" i="7"/>
  <c r="D2" i="7"/>
  <c r="E2" i="7"/>
  <c r="F2" i="7"/>
  <c r="G2" i="7"/>
  <c r="H2" i="7"/>
  <c r="I2" i="7"/>
  <c r="J2" i="7"/>
  <c r="K2" i="7"/>
  <c r="L2" i="7"/>
  <c r="M2" i="7"/>
  <c r="N2" i="7"/>
  <c r="C2" i="7"/>
  <c r="O21" i="7"/>
  <c r="O20" i="7"/>
  <c r="J5" i="7"/>
  <c r="I5" i="7"/>
  <c r="H5" i="7"/>
  <c r="O3" i="7"/>
  <c r="O4" i="7"/>
  <c r="G5" i="7"/>
  <c r="O6" i="7" l="1"/>
  <c r="H11" i="7"/>
  <c r="H13" i="7" s="1"/>
  <c r="G11" i="7"/>
  <c r="G13" i="7" s="1"/>
  <c r="J11" i="7"/>
  <c r="J13" i="7" s="1"/>
  <c r="I11" i="7"/>
  <c r="I13" i="7" s="1"/>
  <c r="G12" i="7"/>
  <c r="N11" i="7"/>
  <c r="N13" i="7" s="1"/>
  <c r="F11" i="7"/>
  <c r="F13" i="7" s="1"/>
  <c r="M11" i="7"/>
  <c r="M13" i="7" s="1"/>
  <c r="E11" i="7"/>
  <c r="E13" i="7" s="1"/>
  <c r="K11" i="7"/>
  <c r="K13" i="7" s="1"/>
  <c r="O5" i="7"/>
  <c r="C11" i="7"/>
  <c r="C13" i="7" s="1"/>
  <c r="L11" i="7"/>
  <c r="L13" i="7" s="1"/>
  <c r="D11" i="7"/>
  <c r="D13" i="7" s="1"/>
  <c r="O10" i="7"/>
  <c r="O9" i="7"/>
  <c r="O8" i="7"/>
  <c r="O7" i="7"/>
  <c r="O2" i="7"/>
  <c r="J12" i="7" l="1"/>
  <c r="O11" i="7"/>
  <c r="I12" i="7"/>
  <c r="H12" i="7"/>
  <c r="D12" i="7"/>
  <c r="M12" i="7"/>
  <c r="L12" i="7"/>
  <c r="F12" i="7"/>
  <c r="N12" i="7"/>
  <c r="C12" i="7"/>
  <c r="E12" i="7"/>
  <c r="K12" i="7"/>
  <c r="B4" i="5"/>
  <c r="D32" i="4"/>
  <c r="E32" i="4" s="1"/>
  <c r="B36" i="5"/>
  <c r="D38" i="5" l="1"/>
  <c r="B12" i="5" s="1"/>
  <c r="D12" i="6" l="1"/>
  <c r="F12" i="6" s="1"/>
  <c r="D9" i="6"/>
  <c r="F9" i="6" s="1"/>
  <c r="D8" i="6"/>
  <c r="D6" i="6"/>
  <c r="D5" i="6"/>
  <c r="D4" i="6"/>
  <c r="F4" i="6" s="1"/>
  <c r="D3" i="6"/>
  <c r="D13" i="2"/>
  <c r="F13" i="2" s="1"/>
  <c r="D14" i="2"/>
  <c r="F14" i="2" s="1"/>
  <c r="H14" i="2" s="1"/>
  <c r="D16" i="2"/>
  <c r="F16" i="2" s="1"/>
  <c r="G16" i="2" s="1"/>
  <c r="D17" i="2"/>
  <c r="F17" i="2" s="1"/>
  <c r="D20" i="2"/>
  <c r="F20" i="2" s="1"/>
  <c r="H20" i="2" s="1"/>
  <c r="D21" i="2"/>
  <c r="F21" i="2" s="1"/>
  <c r="D22" i="2"/>
  <c r="F22" i="2" s="1"/>
  <c r="H22" i="2" s="1"/>
  <c r="D23" i="2"/>
  <c r="F23" i="2" s="1"/>
  <c r="D24" i="2"/>
  <c r="F24" i="2" s="1"/>
  <c r="H24" i="2" s="1"/>
  <c r="D25" i="2"/>
  <c r="F25" i="2" s="1"/>
  <c r="D26" i="2"/>
  <c r="F26" i="2" s="1"/>
  <c r="G26" i="2" s="1"/>
  <c r="D27" i="2"/>
  <c r="F27" i="2" s="1"/>
  <c r="D29" i="2"/>
  <c r="F29" i="2" s="1"/>
  <c r="D33" i="2"/>
  <c r="F33" i="2" s="1"/>
  <c r="D34" i="2"/>
  <c r="F34" i="2" s="1"/>
  <c r="G34" i="2" s="1"/>
  <c r="D37" i="2"/>
  <c r="F37" i="2" s="1"/>
  <c r="D38" i="2"/>
  <c r="F38" i="2" s="1"/>
  <c r="H38" i="2" s="1"/>
  <c r="D41" i="2"/>
  <c r="F41" i="2" s="1"/>
  <c r="D42" i="2"/>
  <c r="F42" i="2" s="1"/>
  <c r="G42" i="2" s="1"/>
  <c r="D43" i="2"/>
  <c r="F43" i="2" s="1"/>
  <c r="D46" i="2"/>
  <c r="F46" i="2" s="1"/>
  <c r="H46" i="2" s="1"/>
  <c r="D47" i="2"/>
  <c r="F47" i="2" s="1"/>
  <c r="D48" i="2"/>
  <c r="F48" i="2" s="1"/>
  <c r="G48" i="2" s="1"/>
  <c r="D49" i="2"/>
  <c r="F49" i="2" s="1"/>
  <c r="D50" i="2"/>
  <c r="F50" i="2" s="1"/>
  <c r="G50" i="2" s="1"/>
  <c r="D51" i="2"/>
  <c r="F51" i="2" s="1"/>
  <c r="D54" i="2"/>
  <c r="F54" i="2" s="1"/>
  <c r="H54" i="2" s="1"/>
  <c r="D55" i="2"/>
  <c r="F55" i="2" s="1"/>
  <c r="D56" i="2"/>
  <c r="F56" i="2" s="1"/>
  <c r="H56" i="2" s="1"/>
  <c r="D57" i="2"/>
  <c r="F57" i="2" s="1"/>
  <c r="D60" i="2"/>
  <c r="F60" i="2" s="1"/>
  <c r="H60" i="2" s="1"/>
  <c r="D61" i="2"/>
  <c r="F61" i="2" s="1"/>
  <c r="D63" i="2"/>
  <c r="F63" i="2" s="1"/>
  <c r="D64" i="2"/>
  <c r="F64" i="2" s="1"/>
  <c r="H64" i="2" s="1"/>
  <c r="D65" i="2"/>
  <c r="F65" i="2" s="1"/>
  <c r="G65" i="2" s="1"/>
  <c r="D7" i="6" l="1"/>
  <c r="F7" i="6" s="1"/>
  <c r="E9" i="6"/>
  <c r="F5" i="6"/>
  <c r="E5" i="6"/>
  <c r="E12" i="6"/>
  <c r="F8" i="6"/>
  <c r="E8" i="6"/>
  <c r="F6" i="6"/>
  <c r="E6" i="6"/>
  <c r="E3" i="6"/>
  <c r="E4" i="6"/>
  <c r="F3" i="6"/>
  <c r="G24" i="2"/>
  <c r="G20" i="2"/>
  <c r="H65" i="2"/>
  <c r="H51" i="2"/>
  <c r="G51" i="2"/>
  <c r="H43" i="2"/>
  <c r="G43" i="2"/>
  <c r="G27" i="2"/>
  <c r="H27" i="2"/>
  <c r="G49" i="2"/>
  <c r="H49" i="2"/>
  <c r="H41" i="2"/>
  <c r="G41" i="2"/>
  <c r="H33" i="2"/>
  <c r="G33" i="2"/>
  <c r="G25" i="2"/>
  <c r="H25" i="2"/>
  <c r="H17" i="2"/>
  <c r="G17" i="2"/>
  <c r="H47" i="2"/>
  <c r="G47" i="2"/>
  <c r="H55" i="2"/>
  <c r="G55" i="2"/>
  <c r="H57" i="2"/>
  <c r="G57" i="2"/>
  <c r="H63" i="2"/>
  <c r="G63" i="2"/>
  <c r="G23" i="2"/>
  <c r="H23" i="2"/>
  <c r="H61" i="2"/>
  <c r="G61" i="2"/>
  <c r="G37" i="2"/>
  <c r="H37" i="2"/>
  <c r="H29" i="2"/>
  <c r="G29" i="2"/>
  <c r="H21" i="2"/>
  <c r="G21" i="2"/>
  <c r="G13" i="2"/>
  <c r="H13" i="2"/>
  <c r="H48" i="2"/>
  <c r="H26" i="2"/>
  <c r="H16" i="2"/>
  <c r="G56" i="2"/>
  <c r="H34" i="2"/>
  <c r="G64" i="2"/>
  <c r="H42" i="2"/>
  <c r="G60" i="2"/>
  <c r="H50" i="2"/>
  <c r="G54" i="2"/>
  <c r="G46" i="2"/>
  <c r="G38" i="2"/>
  <c r="G22" i="2"/>
  <c r="G14" i="2"/>
  <c r="D35" i="4"/>
  <c r="D34" i="4"/>
  <c r="E34" i="4" s="1"/>
  <c r="D30" i="4"/>
  <c r="D25" i="4"/>
  <c r="F25" i="4" s="1"/>
  <c r="G25" i="4" s="1"/>
  <c r="D23" i="4"/>
  <c r="F23" i="4" s="1"/>
  <c r="G23" i="4" s="1"/>
  <c r="D22" i="4"/>
  <c r="F22" i="4" s="1"/>
  <c r="D37" i="5"/>
  <c r="E37" i="5" s="1"/>
  <c r="D35" i="5"/>
  <c r="E35" i="5" s="1"/>
  <c r="D29" i="5"/>
  <c r="F29" i="5" s="1"/>
  <c r="G29" i="5" s="1"/>
  <c r="D28" i="5"/>
  <c r="F28" i="5" s="1"/>
  <c r="G28" i="5" s="1"/>
  <c r="D27" i="5"/>
  <c r="F27" i="5" s="1"/>
  <c r="G27" i="5" s="1"/>
  <c r="D26" i="5"/>
  <c r="F26" i="5" s="1"/>
  <c r="G26" i="5" s="1"/>
  <c r="D25" i="5"/>
  <c r="F25" i="5" s="1"/>
  <c r="G25" i="5" s="1"/>
  <c r="D24" i="5"/>
  <c r="F24" i="5" s="1"/>
  <c r="D31" i="4" l="1"/>
  <c r="E31" i="4" s="1"/>
  <c r="E30" i="4"/>
  <c r="B12" i="4"/>
  <c r="E35" i="4"/>
  <c r="D34" i="5"/>
  <c r="E34" i="5" s="1"/>
  <c r="E38" i="5"/>
  <c r="D33" i="4"/>
  <c r="E33" i="4" s="1"/>
  <c r="D24" i="4"/>
  <c r="F24" i="4" s="1"/>
  <c r="G24" i="4" s="1"/>
  <c r="E7" i="6"/>
  <c r="D36" i="5"/>
  <c r="E36" i="5" s="1"/>
  <c r="G22" i="4"/>
  <c r="G24" i="5"/>
  <c r="G30" i="5" s="1"/>
  <c r="B10" i="5" s="1"/>
  <c r="F30" i="5"/>
  <c r="B9" i="5" s="1"/>
  <c r="D36" i="4" l="1"/>
  <c r="B11" i="4" s="1"/>
  <c r="E36" i="4"/>
  <c r="B13" i="4" s="1"/>
  <c r="B15" i="4" s="1"/>
  <c r="D39" i="5"/>
  <c r="B5" i="5" s="1"/>
  <c r="E39" i="5"/>
  <c r="F26" i="4"/>
  <c r="G26" i="4"/>
  <c r="D62" i="2"/>
  <c r="F62" i="2" s="1"/>
  <c r="B6" i="4" l="1"/>
  <c r="B28" i="3" s="1"/>
  <c r="B10" i="4"/>
  <c r="B16" i="4" s="1"/>
  <c r="B18" i="4" s="1"/>
  <c r="B9" i="4"/>
  <c r="B5" i="4"/>
  <c r="B21" i="3" s="1"/>
  <c r="B13" i="5"/>
  <c r="B15" i="5" s="1"/>
  <c r="B16" i="5" s="1"/>
  <c r="B18" i="5" s="1"/>
  <c r="B6" i="5"/>
  <c r="B30" i="3" s="1"/>
  <c r="B11" i="5"/>
  <c r="H62" i="2"/>
  <c r="G62" i="2"/>
  <c r="D32" i="2"/>
  <c r="F32" i="2" s="1"/>
  <c r="B9" i="2" l="1"/>
  <c r="B10" i="6"/>
  <c r="D10" i="6" s="1"/>
  <c r="F10" i="6" s="1"/>
  <c r="F13" i="6" s="1"/>
  <c r="H32" i="2"/>
  <c r="G32" i="2"/>
  <c r="E10" i="6" l="1"/>
  <c r="E13" i="6" s="1"/>
  <c r="D13" i="6"/>
  <c r="B12" i="3" s="1"/>
  <c r="B14" i="3" s="1"/>
  <c r="D7" i="2"/>
  <c r="F7" i="2" s="1"/>
  <c r="H7" i="2" l="1"/>
  <c r="G7" i="2"/>
  <c r="D12" i="2"/>
  <c r="F12" i="2" s="1"/>
  <c r="H12" i="2" l="1"/>
  <c r="G12" i="2"/>
  <c r="D5" i="2" l="1"/>
  <c r="F5" i="2" s="1"/>
  <c r="D6" i="2"/>
  <c r="F6" i="2" s="1"/>
  <c r="D8" i="2"/>
  <c r="F8" i="2" s="1"/>
  <c r="D4" i="2"/>
  <c r="F4" i="2" s="1"/>
  <c r="H4" i="2" s="1"/>
  <c r="H5" i="2" l="1"/>
  <c r="G5" i="2"/>
  <c r="H6" i="2"/>
  <c r="G6" i="2"/>
  <c r="H8" i="2"/>
  <c r="G8" i="2"/>
  <c r="D19" i="2"/>
  <c r="F19" i="2" s="1"/>
  <c r="G19" i="2" l="1"/>
  <c r="H19" i="2"/>
  <c r="D18" i="2" l="1"/>
  <c r="F18" i="2" s="1"/>
  <c r="G18" i="2" l="1"/>
  <c r="H18" i="2"/>
  <c r="G4" i="2" l="1"/>
  <c r="D9" i="2" l="1"/>
  <c r="F9" i="2" s="1"/>
  <c r="D67" i="2" l="1"/>
  <c r="B24" i="3" s="1"/>
  <c r="G9" i="2"/>
  <c r="G67" i="2" s="1"/>
  <c r="H9" i="2"/>
  <c r="B15" i="3"/>
  <c r="B16" i="3" s="1"/>
  <c r="F67" i="2" l="1"/>
  <c r="B9" i="3" s="1"/>
  <c r="H67" i="2"/>
  <c r="B10" i="3" l="1"/>
  <c r="B17" i="3"/>
  <c r="B18" i="3" s="1"/>
  <c r="B27" i="3" l="1"/>
  <c r="B31" i="3" s="1"/>
  <c r="B11" i="3"/>
</calcChain>
</file>

<file path=xl/sharedStrings.xml><?xml version="1.0" encoding="utf-8"?>
<sst xmlns="http://schemas.openxmlformats.org/spreadsheetml/2006/main" count="311" uniqueCount="195">
  <si>
    <t>Preis/Stück</t>
  </si>
  <si>
    <t>Anzahl</t>
  </si>
  <si>
    <t>Honigernte/Verarbeitung</t>
  </si>
  <si>
    <t>Anschaffungs-preis</t>
  </si>
  <si>
    <t>Anzahl Völker:</t>
  </si>
  <si>
    <t>Kosten / Volk</t>
  </si>
  <si>
    <t>Fixkosten</t>
  </si>
  <si>
    <t>Summe Fixkosten</t>
  </si>
  <si>
    <t>Variable Kosten</t>
  </si>
  <si>
    <t>Summe Variable Kosten</t>
  </si>
  <si>
    <t>Kosten / KG Honig</t>
  </si>
  <si>
    <t>Vereinsbeitrag</t>
  </si>
  <si>
    <t>Verbandsbeitrag</t>
  </si>
  <si>
    <t>Versicherungen</t>
  </si>
  <si>
    <t>Gesamtkosten pro Jahr:</t>
  </si>
  <si>
    <t>Gläser  (500g)</t>
  </si>
  <si>
    <t>Etiketten druck  (pro 1000)</t>
  </si>
  <si>
    <t>Honigsumpf</t>
  </si>
  <si>
    <t>Wachsverarbeitung</t>
  </si>
  <si>
    <t>Wachsschleuder</t>
  </si>
  <si>
    <t>Rührgerät</t>
  </si>
  <si>
    <t>Design</t>
  </si>
  <si>
    <t>Homepage</t>
  </si>
  <si>
    <t>Etiketten</t>
  </si>
  <si>
    <t>Logo</t>
  </si>
  <si>
    <t>Homepage gebühren</t>
  </si>
  <si>
    <t>Beiträge &amp; Gebühren</t>
  </si>
  <si>
    <t>Bio Zertifizierung</t>
  </si>
  <si>
    <t>Kosten pro Königin und Jahr:</t>
  </si>
  <si>
    <t>Begattungskasten Mini+</t>
  </si>
  <si>
    <t>Nicot Zuchtmaterial</t>
  </si>
  <si>
    <t>Gesamtkosten pro Königin</t>
  </si>
  <si>
    <t>Stunden Ges</t>
  </si>
  <si>
    <t>Rähmchen Mini+</t>
  </si>
  <si>
    <t>Honigpumpe</t>
  </si>
  <si>
    <t>Weiterbildung (pauschal)</t>
  </si>
  <si>
    <t>Bienengesundheit</t>
  </si>
  <si>
    <t>Varroxverdampfer</t>
  </si>
  <si>
    <t>Oxamat</t>
  </si>
  <si>
    <t>Erwerbsimkerverband</t>
  </si>
  <si>
    <t>Absetztank 850l</t>
  </si>
  <si>
    <t>Gesamtkosten pro Jungvolk</t>
  </si>
  <si>
    <t>Arbeitszeit / Königin / Jahr</t>
  </si>
  <si>
    <t>Zucker 20kg Futter</t>
  </si>
  <si>
    <t>Futterteig 2,5kg</t>
  </si>
  <si>
    <t>Abkehrgerät</t>
  </si>
  <si>
    <t>Gesamt Materialkosten pro Jahr:</t>
  </si>
  <si>
    <t>Arbeitsstunden gesammt pro Jahr:</t>
  </si>
  <si>
    <t>Kunstschwarmkästen</t>
  </si>
  <si>
    <t>Apithea Zuchtkästen</t>
  </si>
  <si>
    <t>Investitionskosten/Volk</t>
  </si>
  <si>
    <t>Absperrgitter</t>
  </si>
  <si>
    <t>Rähmchen 10Stk</t>
  </si>
  <si>
    <t>Bienenflucht</t>
  </si>
  <si>
    <t>Beutenmaterial</t>
  </si>
  <si>
    <t>Wachshocherhitzer</t>
  </si>
  <si>
    <t>Zucker 20kg/Volk</t>
  </si>
  <si>
    <t>Gewinn Gesamt</t>
  </si>
  <si>
    <t>Gewinn Honig</t>
  </si>
  <si>
    <t>Gewinn Völkerverkauf (120Völker)</t>
  </si>
  <si>
    <t>Gewinn pro KG Honig</t>
  </si>
  <si>
    <t>Mieten</t>
  </si>
  <si>
    <t>Lagerraum Miete</t>
  </si>
  <si>
    <t>Lastenrad</t>
  </si>
  <si>
    <t>Summe Variablekosten</t>
  </si>
  <si>
    <t>Ges. Gewinn</t>
  </si>
  <si>
    <t>Winterverluste in %</t>
  </si>
  <si>
    <t>Dächer</t>
  </si>
  <si>
    <t>Sonstiges</t>
  </si>
  <si>
    <t>Treibstoff 10000km</t>
  </si>
  <si>
    <t>Autoversicherung+Viniette</t>
  </si>
  <si>
    <t>Wachsumarbeitung 200kg</t>
  </si>
  <si>
    <t>Ges. Personalkosten 18€/h</t>
  </si>
  <si>
    <t>Operturnitätszinsen des AV</t>
  </si>
  <si>
    <t>Renovierung Verarbeitungsraum</t>
  </si>
  <si>
    <t>Futter Zuckerteig (300g)/Königin</t>
  </si>
  <si>
    <t>Mittelwände Bio 0,8kg/Volk</t>
  </si>
  <si>
    <t>Völkerverluste 10%</t>
  </si>
  <si>
    <t>Ernteentgang Zuchtvölker 14Stk von 80%</t>
  </si>
  <si>
    <t>Gewinn Königinnen verkauf (300 Königinnen)</t>
  </si>
  <si>
    <t>Deckungsbeitrag pro KG Honig :</t>
  </si>
  <si>
    <t>AfA pro Jahr:</t>
  </si>
  <si>
    <t>Versandkäfig</t>
  </si>
  <si>
    <t>Auftauschrank</t>
  </si>
  <si>
    <t>Honigschleuder 120cm Radial</t>
  </si>
  <si>
    <t>Hubwagen</t>
  </si>
  <si>
    <t>Gastrospühler</t>
  </si>
  <si>
    <t>Gastroamatur mit Bause</t>
  </si>
  <si>
    <t>Pollenernte</t>
  </si>
  <si>
    <t>Waschbecken</t>
  </si>
  <si>
    <t>Ford Transit Kastenwagen</t>
  </si>
  <si>
    <t>Betreuung der WV und Honigernte</t>
  </si>
  <si>
    <t>Königinnenzucht</t>
  </si>
  <si>
    <t>Jungvölkervermehrung</t>
  </si>
  <si>
    <t>Honigschleudern</t>
  </si>
  <si>
    <t>Honigvermarktung</t>
  </si>
  <si>
    <t>Völker und Königinnenvermarktung</t>
  </si>
  <si>
    <t>Vortragswesen und Workshops</t>
  </si>
  <si>
    <t>Kunstschwarm erstellen und vermarktung</t>
  </si>
  <si>
    <t xml:space="preserve">Vorbereitung der Kurse und WS </t>
  </si>
  <si>
    <t>Produktionssparte</t>
  </si>
  <si>
    <t>Arbeitsaufwand in h</t>
  </si>
  <si>
    <t>Durchschnittlicher  Honigpreis/kg 3/5 DV (18€/kg) 2/5 GG (7,5€/kg)</t>
  </si>
  <si>
    <t>Beeblower</t>
  </si>
  <si>
    <t>Varroa OX 2Stk. + Konverter</t>
  </si>
  <si>
    <t>Wechselrichter Pellenc</t>
  </si>
  <si>
    <t>AfA/Jahr</t>
  </si>
  <si>
    <t>AfA [%]</t>
  </si>
  <si>
    <t>Beute</t>
  </si>
  <si>
    <t>Variable Kosten Gesamt</t>
  </si>
  <si>
    <t>Varibale Kosten / WV</t>
  </si>
  <si>
    <t>AfA /kg - Honig</t>
  </si>
  <si>
    <t>Variable Kosten / kg - Honig</t>
  </si>
  <si>
    <t>AfA / WV /Jahr:</t>
  </si>
  <si>
    <t>Geringwertige Wirtschaftsgüter</t>
  </si>
  <si>
    <t>Königinnentausch</t>
  </si>
  <si>
    <t xml:space="preserve">Rähmchen 20JZ, 30FZ/Volk </t>
  </si>
  <si>
    <t>Aufbau Bienenstände</t>
  </si>
  <si>
    <t>Varroabehandlung</t>
  </si>
  <si>
    <t>Verarbeitungsraum Miete</t>
  </si>
  <si>
    <t>Lagerbehälter Hobbock 40kg</t>
  </si>
  <si>
    <t>Entdeckelungstisch</t>
  </si>
  <si>
    <t>Davon Personalkosten 16€/h</t>
  </si>
  <si>
    <t>Anschaffungspreis</t>
  </si>
  <si>
    <t>Kosten /JV/Jahr</t>
  </si>
  <si>
    <t>Kosten/JV/Jahr</t>
  </si>
  <si>
    <t>Kosten/Jahr</t>
  </si>
  <si>
    <t>Bienenstand Aufbau</t>
  </si>
  <si>
    <t>Arbeitszeit 16€/h</t>
  </si>
  <si>
    <t>Honigernte [kg]:</t>
  </si>
  <si>
    <t>Durchschnittsernte/WV [kg]:</t>
  </si>
  <si>
    <t>Arbeitszeit /WV/ Jahr [h]</t>
  </si>
  <si>
    <t>AfA /Königin/Jahr:</t>
  </si>
  <si>
    <t>Kosten /Königin/Jahr</t>
  </si>
  <si>
    <t>Varibale Kosten/Königin</t>
  </si>
  <si>
    <t>Duchschnittlicher Verkaufspreis</t>
  </si>
  <si>
    <t>Kosten/Königin/Jahr</t>
  </si>
  <si>
    <t>Gewinn pro Verkaufter Königin</t>
  </si>
  <si>
    <t>Königinnenzellen Zukauf</t>
  </si>
  <si>
    <t>Zuchtstoff</t>
  </si>
  <si>
    <t>Anzahl gezüchteter Königinnen</t>
  </si>
  <si>
    <t>AfA /JV/Jahr:</t>
  </si>
  <si>
    <t>Varibale Kosten/JV</t>
  </si>
  <si>
    <t>Arbeitszeit gezüchtete WZ 114Stk.</t>
  </si>
  <si>
    <t>Anzahl der erstellten JV</t>
  </si>
  <si>
    <t>Arbeitszeit / JV / Jahr [h]</t>
  </si>
  <si>
    <t>Arbeitszeit gesamt</t>
  </si>
  <si>
    <t xml:space="preserve">Kosten pro JV </t>
  </si>
  <si>
    <t>Arbeitzeit gesamt</t>
  </si>
  <si>
    <t>Anzahl verkaufter Königinnen</t>
  </si>
  <si>
    <t>Deckungsbeitrag pro Königin :</t>
  </si>
  <si>
    <t>Verkaufte JV 2019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</si>
  <si>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</si>
  <si>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</si>
  <si>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</si>
  <si>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</si>
  <si>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</si>
  <si>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</si>
  <si>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</si>
  <si>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</si>
  <si>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</si>
  <si>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</si>
  <si>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</si>
  <si>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</si>
  <si>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Arbeitszeitverteilung WV und Ernte</t>
  </si>
  <si>
    <t>Arbeitzeitverteilung JV</t>
  </si>
  <si>
    <t>Anzahl WV</t>
  </si>
  <si>
    <t>Anzahl JV</t>
  </si>
  <si>
    <t>Arbeitszeit in %</t>
  </si>
  <si>
    <t>Arbeitskäfte bei 160h/Monat</t>
  </si>
  <si>
    <t>Honigproduktion</t>
  </si>
  <si>
    <t>Zucht und Vermehrung</t>
  </si>
  <si>
    <t>Arbeitsaufwand gesamt</t>
  </si>
  <si>
    <t>Arbeitsaufwand pro Monat</t>
  </si>
  <si>
    <t>Anzahl der BAK bei 160h/Monat</t>
  </si>
  <si>
    <t>Kunstschwarm erstellen</t>
  </si>
  <si>
    <t>Umsätze</t>
  </si>
  <si>
    <t>Arbeitsaufwand</t>
  </si>
  <si>
    <t>Umsatz %</t>
  </si>
  <si>
    <t>Umsatz pro Stunde</t>
  </si>
  <si>
    <t>Honigprodukte</t>
  </si>
  <si>
    <t>Zucht</t>
  </si>
  <si>
    <t>Kurse</t>
  </si>
  <si>
    <t>Gewinn Bienenschwärme</t>
  </si>
  <si>
    <t>Gesamtkosten pro Bienenschwärme</t>
  </si>
  <si>
    <t>Schwarmkiste</t>
  </si>
  <si>
    <t>Trichter</t>
  </si>
  <si>
    <t>Schüttelgestell</t>
  </si>
  <si>
    <t>Futter für Zuchtvölker</t>
  </si>
  <si>
    <t>Anzahl der erstellten Schwärme</t>
  </si>
  <si>
    <t>Übersicht Gesamt</t>
  </si>
  <si>
    <t>Übersicht Honigproduktionskosten</t>
  </si>
  <si>
    <t xml:space="preserve">Honigproduktion </t>
  </si>
  <si>
    <t xml:space="preserve">Übersicht Produktionskosten </t>
  </si>
  <si>
    <t xml:space="preserve">Arbeits Kosten Lehrling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</si>
</sst>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00"/>
    <numFmt numFmtId="165" formatCode="_-* #,##0.000000\ &quot;€&quot;_-;\-* #,##0.000000\ &quot;€&quot;_-;_-* &quot;-&quot;??\ &quot;€&quot;_-;_-@_-"/>
    <numFmt numFmtId="166" formatCode="0.0%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44" fontId="0" fillId="0" borderId="0" xfId="1" applyFont="1"/>
    <xf numFmtId="0" fontId="2" fillId="0" borderId="0" xfId="0" applyFont="1"/>
    <xf numFmtId="0" fontId="0" fillId="0" borderId="0" xfId="0" applyAlignment="1">
      <alignment horizontal="center" vertical="top" wrapText="1"/>
    </xf>
    <xf numFmtId="44" fontId="0" fillId="0" borderId="0" xfId="1" applyFont="1" applyAlignment="1">
      <alignment horizontal="center" vertical="top" wrapText="1"/>
    </xf>
    <xf numFmtId="44" fontId="0" fillId="0" borderId="0" xfId="0" applyNumberForma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9" fontId="0" fillId="0" borderId="1" xfId="0" applyNumberFormat="1" applyBorder="1"/>
    <xf numFmtId="9" fontId="0" fillId="0" borderId="0" xfId="2" applyFont="1"/>
    <xf numFmtId="0" fontId="0" fillId="0" borderId="4" xfId="0" applyBorder="1" applyAlignment="1">
      <alignment horizontal="left"/>
    </xf>
    <xf numFmtId="44" fontId="0" fillId="0" borderId="7" xfId="1" applyFont="1" applyFill="1" applyBorder="1" applyAlignment="1">
      <alignment horizontal="left"/>
    </xf>
    <xf numFmtId="44" fontId="0" fillId="0" borderId="5" xfId="1" applyFont="1" applyFill="1" applyBorder="1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 vertical="top"/>
    </xf>
    <xf numFmtId="44" fontId="0" fillId="0" borderId="0" xfId="1" applyFont="1" applyAlignment="1">
      <alignment horizontal="center" vertical="top"/>
    </xf>
    <xf numFmtId="0" fontId="0" fillId="0" borderId="0" xfId="0" applyAlignment="1"/>
    <xf numFmtId="44" fontId="0" fillId="0" borderId="11" xfId="1" applyFont="1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44" fontId="1" fillId="0" borderId="5" xfId="1" applyFont="1" applyFill="1" applyBorder="1" applyAlignment="1">
      <alignment horizontal="left"/>
    </xf>
    <xf numFmtId="44" fontId="1" fillId="0" borderId="7" xfId="1" applyFont="1" applyFill="1" applyBorder="1" applyAlignment="1">
      <alignment horizontal="left"/>
    </xf>
    <xf numFmtId="44" fontId="1" fillId="0" borderId="9" xfId="1" applyFont="1" applyFill="1" applyBorder="1" applyAlignment="1">
      <alignment horizontal="left"/>
    </xf>
    <xf numFmtId="44" fontId="0" fillId="0" borderId="0" xfId="2" applyNumberFormat="1" applyFont="1"/>
    <xf numFmtId="0" fontId="0" fillId="0" borderId="0" xfId="0" applyBorder="1" applyAlignment="1">
      <alignment horizontal="center" vertical="top"/>
    </xf>
    <xf numFmtId="44" fontId="0" fillId="0" borderId="0" xfId="1" applyFont="1" applyBorder="1" applyAlignment="1">
      <alignment horizontal="center" vertical="top"/>
    </xf>
    <xf numFmtId="0" fontId="0" fillId="0" borderId="0" xfId="0" applyBorder="1"/>
    <xf numFmtId="44" fontId="0" fillId="0" borderId="0" xfId="1" applyFont="1" applyBorder="1"/>
    <xf numFmtId="9" fontId="0" fillId="0" borderId="0" xfId="0" applyNumberFormat="1" applyBorder="1"/>
    <xf numFmtId="44" fontId="0" fillId="0" borderId="0" xfId="0" applyNumberFormat="1" applyBorder="1"/>
    <xf numFmtId="0" fontId="0" fillId="0" borderId="0" xfId="0" applyBorder="1" applyAlignment="1"/>
    <xf numFmtId="44" fontId="0" fillId="0" borderId="15" xfId="1" applyFont="1" applyFill="1" applyBorder="1" applyAlignment="1">
      <alignment horizontal="left"/>
    </xf>
    <xf numFmtId="44" fontId="0" fillId="0" borderId="17" xfId="1" applyFont="1" applyFill="1" applyBorder="1" applyAlignment="1">
      <alignment horizontal="left"/>
    </xf>
    <xf numFmtId="44" fontId="0" fillId="0" borderId="19" xfId="1" applyFont="1" applyFill="1" applyBorder="1" applyAlignment="1">
      <alignment horizontal="left"/>
    </xf>
    <xf numFmtId="44" fontId="1" fillId="0" borderId="19" xfId="1" applyFont="1" applyFill="1" applyBorder="1" applyAlignment="1">
      <alignment horizontal="left"/>
    </xf>
    <xf numFmtId="44" fontId="1" fillId="0" borderId="17" xfId="1" applyFont="1" applyFill="1" applyBorder="1" applyAlignment="1">
      <alignment horizontal="left"/>
    </xf>
    <xf numFmtId="0" fontId="0" fillId="0" borderId="0" xfId="0" applyFill="1" applyBorder="1" applyAlignment="1"/>
    <xf numFmtId="44" fontId="0" fillId="0" borderId="0" xfId="1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44" fontId="0" fillId="0" borderId="0" xfId="1" applyNumberFormat="1" applyFont="1" applyFill="1" applyBorder="1"/>
    <xf numFmtId="0" fontId="0" fillId="0" borderId="15" xfId="0" applyBorder="1" applyAlignment="1"/>
    <xf numFmtId="0" fontId="0" fillId="0" borderId="19" xfId="0" applyBorder="1" applyAlignment="1"/>
    <xf numFmtId="0" fontId="0" fillId="0" borderId="17" xfId="0" applyBorder="1" applyAlignment="1"/>
    <xf numFmtId="0" fontId="0" fillId="0" borderId="1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10" fontId="0" fillId="0" borderId="0" xfId="0" applyNumberFormat="1"/>
    <xf numFmtId="166" fontId="2" fillId="0" borderId="0" xfId="2" applyNumberFormat="1" applyFont="1"/>
    <xf numFmtId="2" fontId="2" fillId="0" borderId="0" xfId="0" applyNumberFormat="1" applyFont="1"/>
    <xf numFmtId="0" fontId="0" fillId="0" borderId="18" xfId="0" applyBorder="1"/>
    <xf numFmtId="0" fontId="7" fillId="0" borderId="1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44" fontId="1" fillId="2" borderId="4" xfId="1" applyNumberFormat="1" applyFont="1" applyFill="1" applyBorder="1"/>
    <xf numFmtId="44" fontId="1" fillId="2" borderId="6" xfId="1" applyNumberFormat="1" applyFont="1" applyFill="1" applyBorder="1"/>
    <xf numFmtId="44" fontId="1" fillId="2" borderId="8" xfId="1" applyNumberFormat="1" applyFont="1" applyFill="1" applyBorder="1"/>
    <xf numFmtId="44" fontId="1" fillId="2" borderId="12" xfId="1" applyNumberFormat="1" applyFont="1" applyFill="1" applyBorder="1"/>
    <xf numFmtId="44" fontId="1" fillId="2" borderId="14" xfId="1" applyNumberFormat="1" applyFont="1" applyFill="1" applyBorder="1"/>
    <xf numFmtId="44" fontId="1" fillId="2" borderId="10" xfId="1" applyNumberFormat="1" applyFont="1" applyFill="1" applyBorder="1"/>
    <xf numFmtId="44" fontId="0" fillId="2" borderId="0" xfId="1" applyNumberFormat="1" applyFont="1" applyFill="1"/>
    <xf numFmtId="44" fontId="0" fillId="2" borderId="0" xfId="0" applyNumberFormat="1" applyFill="1"/>
    <xf numFmtId="0" fontId="7" fillId="2" borderId="18" xfId="0" applyFont="1" applyFill="1" applyBorder="1" applyAlignment="1">
      <alignment horizontal="left" vertical="center"/>
    </xf>
    <xf numFmtId="1" fontId="1" fillId="3" borderId="4" xfId="1" applyNumberFormat="1" applyFont="1" applyFill="1" applyBorder="1" applyProtection="1">
      <protection locked="0"/>
    </xf>
    <xf numFmtId="0" fontId="0" fillId="3" borderId="0" xfId="0" applyFill="1"/>
    <xf numFmtId="44" fontId="0" fillId="3" borderId="0" xfId="1" applyFont="1" applyFill="1" applyProtection="1">
      <protection locked="0"/>
    </xf>
    <xf numFmtId="0" fontId="0" fillId="3" borderId="0" xfId="0" applyFill="1" applyProtection="1">
      <protection locked="0"/>
    </xf>
    <xf numFmtId="1" fontId="0" fillId="3" borderId="0" xfId="0" applyNumberFormat="1" applyFill="1" applyProtection="1">
      <protection locked="0"/>
    </xf>
    <xf numFmtId="9" fontId="0" fillId="3" borderId="0" xfId="2" applyFont="1" applyFill="1" applyProtection="1">
      <protection locked="0"/>
    </xf>
    <xf numFmtId="9" fontId="0" fillId="3" borderId="0" xfId="0" applyNumberFormat="1" applyFill="1" applyProtection="1">
      <protection locked="0"/>
    </xf>
    <xf numFmtId="44" fontId="0" fillId="3" borderId="1" xfId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4" fontId="0" fillId="3" borderId="0" xfId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0" fillId="3" borderId="16" xfId="1" applyNumberFormat="1" applyFont="1" applyFill="1" applyBorder="1"/>
    <xf numFmtId="1" fontId="0" fillId="3" borderId="20" xfId="1" applyNumberFormat="1" applyFont="1" applyFill="1" applyBorder="1"/>
    <xf numFmtId="1" fontId="0" fillId="2" borderId="18" xfId="1" applyNumberFormat="1" applyFont="1" applyFill="1" applyBorder="1"/>
    <xf numFmtId="44" fontId="0" fillId="2" borderId="16" xfId="1" applyNumberFormat="1" applyFont="1" applyFill="1" applyBorder="1"/>
    <xf numFmtId="44" fontId="0" fillId="2" borderId="18" xfId="1" applyNumberFormat="1" applyFont="1" applyFill="1" applyBorder="1"/>
    <xf numFmtId="44" fontId="1" fillId="2" borderId="16" xfId="1" applyNumberFormat="1" applyFont="1" applyFill="1" applyBorder="1"/>
    <xf numFmtId="44" fontId="1" fillId="2" borderId="18" xfId="1" applyNumberFormat="1" applyFont="1" applyFill="1" applyBorder="1"/>
    <xf numFmtId="44" fontId="1" fillId="2" borderId="20" xfId="1" applyNumberFormat="1" applyFont="1" applyFill="1" applyBorder="1"/>
    <xf numFmtId="44" fontId="1" fillId="3" borderId="16" xfId="1" applyNumberFormat="1" applyFont="1" applyFill="1" applyBorder="1" applyProtection="1">
      <protection locked="0"/>
    </xf>
    <xf numFmtId="1" fontId="1" fillId="3" borderId="16" xfId="1" applyNumberFormat="1" applyFont="1" applyFill="1" applyBorder="1" applyProtection="1">
      <protection locked="0"/>
    </xf>
    <xf numFmtId="9" fontId="0" fillId="3" borderId="1" xfId="2" applyFont="1" applyFill="1" applyBorder="1" applyProtection="1">
      <protection locked="0"/>
    </xf>
    <xf numFmtId="167" fontId="0" fillId="3" borderId="0" xfId="0" applyNumberFormat="1" applyFill="1"/>
    <xf numFmtId="44" fontId="0" fillId="3" borderId="18" xfId="1" applyNumberFormat="1" applyFont="1" applyFill="1" applyBorder="1" applyProtection="1">
      <protection locked="0"/>
    </xf>
    <xf numFmtId="1" fontId="0" fillId="3" borderId="16" xfId="1" applyNumberFormat="1" applyFont="1" applyFill="1" applyBorder="1" applyProtection="1">
      <protection locked="0"/>
    </xf>
    <xf numFmtId="1" fontId="0" fillId="3" borderId="20" xfId="1" applyNumberFormat="1" applyFont="1" applyFill="1" applyBorder="1" applyProtection="1">
      <protection locked="0"/>
    </xf>
    <xf numFmtId="8" fontId="7" fillId="3" borderId="18" xfId="0" applyNumberFormat="1" applyFont="1" applyFill="1" applyBorder="1" applyAlignment="1" applyProtection="1">
      <alignment horizontal="left" vertical="center"/>
      <protection locked="0"/>
    </xf>
    <xf numFmtId="0" fontId="7" fillId="3" borderId="18" xfId="0" applyFont="1" applyFill="1" applyBorder="1" applyAlignment="1" applyProtection="1">
      <alignment horizontal="right" vertical="center"/>
      <protection locked="0"/>
    </xf>
    <xf numFmtId="10" fontId="7" fillId="3" borderId="18" xfId="0" applyNumberFormat="1" applyFont="1" applyFill="1" applyBorder="1" applyAlignment="1" applyProtection="1">
      <alignment horizontal="right" vertical="center"/>
      <protection locked="0"/>
    </xf>
    <xf numFmtId="8" fontId="7" fillId="3" borderId="3" xfId="0" applyNumberFormat="1" applyFont="1" applyFill="1" applyBorder="1" applyAlignment="1" applyProtection="1">
      <alignment horizontal="right" vertical="center"/>
      <protection locked="0"/>
    </xf>
    <xf numFmtId="8" fontId="7" fillId="3" borderId="20" xfId="0" applyNumberFormat="1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right" vertical="center"/>
      <protection locked="0"/>
    </xf>
    <xf numFmtId="10" fontId="7" fillId="3" borderId="20" xfId="0" applyNumberFormat="1" applyFont="1" applyFill="1" applyBorder="1" applyAlignment="1" applyProtection="1">
      <alignment horizontal="right" vertical="center"/>
      <protection locked="0"/>
    </xf>
    <xf numFmtId="8" fontId="7" fillId="3" borderId="0" xfId="0" applyNumberFormat="1" applyFont="1" applyFill="1" applyAlignment="1" applyProtection="1">
      <alignment horizontal="right" vertical="center"/>
      <protection locked="0"/>
    </xf>
    <xf numFmtId="0" fontId="7" fillId="0" borderId="21" xfId="0" applyFont="1" applyBorder="1" applyAlignment="1">
      <alignment horizontal="left" vertical="center"/>
    </xf>
    <xf numFmtId="1" fontId="0" fillId="3" borderId="22" xfId="0" applyNumberFormat="1" applyFill="1" applyBorder="1" applyProtection="1">
      <protection locked="0"/>
    </xf>
    <xf numFmtId="0" fontId="0" fillId="0" borderId="21" xfId="0" applyBorder="1"/>
    <xf numFmtId="0" fontId="0" fillId="0" borderId="16" xfId="0" applyBorder="1"/>
    <xf numFmtId="1" fontId="0" fillId="3" borderId="15" xfId="0" applyNumberFormat="1" applyFill="1" applyBorder="1" applyProtection="1">
      <protection locked="0"/>
    </xf>
    <xf numFmtId="0" fontId="0" fillId="0" borderId="19" xfId="0" applyBorder="1"/>
    <xf numFmtId="0" fontId="0" fillId="0" borderId="17" xfId="0" applyBorder="1"/>
    <xf numFmtId="0" fontId="2" fillId="0" borderId="17" xfId="0" applyFont="1" applyBorder="1"/>
    <xf numFmtId="44" fontId="2" fillId="2" borderId="14" xfId="1" applyNumberFormat="1" applyFont="1" applyFill="1" applyBorder="1"/>
    <xf numFmtId="44" fontId="1" fillId="3" borderId="16" xfId="1" applyNumberFormat="1" applyFont="1" applyFill="1" applyBorder="1"/>
    <xf numFmtId="1" fontId="1" fillId="3" borderId="16" xfId="1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44" fontId="1" fillId="3" borderId="18" xfId="1" applyNumberFormat="1" applyFont="1" applyFill="1" applyBorder="1"/>
    <xf numFmtId="44" fontId="1" fillId="3" borderId="20" xfId="1" applyNumberFormat="1" applyFont="1" applyFill="1" applyBorder="1"/>
    <xf numFmtId="0" fontId="0" fillId="3" borderId="16" xfId="1" applyNumberFormat="1" applyFont="1" applyFill="1" applyBorder="1" applyAlignment="1">
      <alignment horizontal="right"/>
    </xf>
    <xf numFmtId="0" fontId="0" fillId="3" borderId="20" xfId="1" applyNumberFormat="1" applyFont="1" applyFill="1" applyBorder="1" applyAlignment="1">
      <alignment horizontal="right"/>
    </xf>
    <xf numFmtId="0" fontId="0" fillId="3" borderId="18" xfId="1" applyNumberFormat="1" applyFont="1" applyFill="1" applyBorder="1" applyAlignment="1">
      <alignment horizontal="right"/>
    </xf>
    <xf numFmtId="44" fontId="0" fillId="3" borderId="16" xfId="1" applyNumberFormat="1" applyFont="1" applyFill="1" applyBorder="1" applyAlignment="1">
      <alignment horizontal="right"/>
    </xf>
    <xf numFmtId="44" fontId="0" fillId="3" borderId="18" xfId="1" applyNumberFormat="1" applyFont="1" applyFill="1" applyBorder="1" applyAlignment="1">
      <alignment horizontal="righ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'Betriebliche AK'!$A$3:$B$3</c:f>
              <c:strCache>
                <c:ptCount val="2"/>
                <c:pt idx="0">
                  <c:v>Arbeitsaufwand pro Monat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'Betriebliche AK'!$C$2:$N$2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'Betriebliche AK'!$C$3:$N$3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8-4C3A-92BB-5F8C0CA1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2758656"/>
        <c:axId val="1364504000"/>
      </c:barChart>
      <c:catAx>
        <c:axId val="136275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4504000"/>
        <c:crosses val="autoZero"/>
        <c:auto val="1"/>
        <c:lblAlgn val="ctr"/>
        <c:lblOffset val="100"/>
        <c:noMultiLvlLbl val="0"/>
      </c:catAx>
      <c:valAx>
        <c:axId val="136450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275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Betriebliche AK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'Betriebliche AK'!$A$3:$B$3</c:f>
              <c:strCache>
                <c:ptCount val="2"/>
                <c:pt idx="0">
                  <c:v>Arbeitsaufwand pro Monat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'Betriebliche AK'!$C$2:$N$2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'Betriebliche AK'!$C$3:$N$3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2-4641-B032-FEA2F920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405840"/>
        <c:axId val="1369828672"/>
      </c:barChart>
      <c:scatterChart>
        <c:scatterStyle val="lineMarker"/>
        <c:varyColors val="0"/>
        <c:ser>
          <c:idx val="1"/>
          <c:order val="1"/>
          <c:tx>
            <c:strRef>
              <c:f>'Betriebliche AK'!$A$4:$B$4</c:f>
              <c:strCache>
                <c:ptCount val="2"/>
                <c:pt idx="0">
                  <c:v>Anzahl der BAK bei 160h/Monat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'Betriebliche AK'!$C$2:$N$2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'Betriebliche AK'!$C$4:$N$4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General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42-4641-B032-FEA2F920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841008"/>
        <c:axId val="1373840608"/>
      </c:scatterChart>
      <c:catAx>
        <c:axId val="131140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Monate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9828672"/>
        <c:crosses val="autoZero"/>
        <c:auto val="1"/>
        <c:lblAlgn val="ctr"/>
        <c:lblOffset val="100"/>
        <c:noMultiLvlLbl val="0"/>
      </c:catAx>
      <c:valAx>
        <c:axId val="13698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Arbeitsaufwand [h]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1405840"/>
        <c:crosses val="autoZero"/>
        <c:crossBetween val="between"/>
      </c:valAx>
      <c:valAx>
        <c:axId val="13738406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Anazhl</a:t>
                </a:r>
                <a:r>
                  <a:rPr lang="de-DE" baseline="0"/>
                  <a:t> der BAK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8841008"/>
        <c:crosses val="max"/>
        <c:crossBetween val="midCat"/>
      </c:valAx>
      <c:valAx>
        <c:axId val="117884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384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Arbeitszeitverteilung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'Arbeitszeitverteilung '!$A$25:$B$25</c:f>
              <c:strCache>
                <c:ptCount val="2"/>
                <c:pt idx="0">
                  <c:v>Honigproduktion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'Arbeitszeitverteilung '!$C$24:$N$24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'Arbeitszeitverteilung '!$C$25:$N$25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9-43E4-BB0E-C8A41DB4698F}"/>
            </c:ext>
          </c:extLst>
        </c:ser>
        <c:ser>
          <c:idx val="1"/>
          <c:order val="1"/>
          <c:tx>
            <c:strRef>
              <c:f>'Arbeitszeitverteilung '!$A$26:$B$26</c:f>
              <c:strCache>
                <c:ptCount val="2"/>
                <c:pt idx="0">
                  <c:v>Honigvermarktung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'Arbeitszeitverteilung '!$C$24:$N$24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'Arbeitszeitverteilung '!$C$26:$N$26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9-43E4-BB0E-C8A41DB4698F}"/>
            </c:ext>
          </c:extLst>
        </c:ser>
        <c:ser>
          <c:idx val="2"/>
          <c:order val="2"/>
          <c:tx>
            <c:strRef>
              <c:f>'Arbeitszeitverteilung '!$A$27:$B$27</c:f>
              <c:strCache>
                <c:ptCount val="2"/>
                <c:pt idx="0">
                  <c:v>Zucht und Vermehrung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'Arbeitszeitverteilung '!$C$24:$N$24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'Arbeitszeitverteilung '!$C$27:$N$27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9-43E4-BB0E-C8A41DB4698F}"/>
            </c:ext>
          </c:extLst>
        </c:ser>
        <c:ser>
          <c:idx val="3"/>
          <c:order val="3"/>
          <c:tx>
            <c:strRef>
              <c:f>'Arbeitszeitverteilung 2019'!#REF!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'Arbeitszeitverteilung '!$C$24:$N$24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'Arbeitszeitverteilung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49-43E4-BB0E-C8A41DB4698F}"/>
            </c:ext>
          </c:extLst>
        </c:ser>
        <c:ser>
          <c:idx val="4"/>
          <c:order val="4"/>
          <c:tx>
            <c:strRef>
              <c:f>'Arbeitszeitverteilung '!$A$28:$B$28</c:f>
              <c:strCache>
                <c:ptCount val="2"/>
                <c:pt idx="0">
                  <c:v>Arbeitsaufwand gesamt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'Arbeitszeitverteilung '!$C$24:$N$24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'Arbeitszeitverteilung '!$C$28:$N$28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49-43E4-BB0E-C8A41DB46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0980528"/>
        <c:axId val="1377269680"/>
      </c:lineChart>
      <c:catAx>
        <c:axId val="137098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7269680"/>
        <c:crosses val="autoZero"/>
        <c:auto val="1"/>
        <c:lblAlgn val="ctr"/>
        <c:lblOffset val="100"/>
        <c:noMultiLvlLbl val="0"/>
      </c:catAx>
      <c:valAx>
        <c:axId val="137726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098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731520</xdr:colOff>
      <xdr:row>6</xdr:row>
      <xdr:rowOff>171450</xdr:rowOff>
    </xdr:from>
    <xdr:to>
      <xdr:col>10</xdr:col>
      <xdr:colOff>548640</xdr:colOff>
      <xdr:row>21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C6E1B2A-D23B-4AF2-9FD0-D4D7BEC72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731519</xdr:colOff>
      <xdr:row>6</xdr:row>
      <xdr:rowOff>171450</xdr:rowOff>
    </xdr:from>
    <xdr:to>
      <xdr:col>11</xdr:col>
      <xdr:colOff>590176</xdr:colOff>
      <xdr:row>23</xdr:row>
      <xdr:rowOff>156882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A597CE3-7E36-46B3-B7E2-A9ABFF1B6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708660</xdr:colOff>
      <xdr:row>31</xdr:row>
      <xdr:rowOff>51435</xdr:rowOff>
    </xdr:from>
    <xdr:to>
      <xdr:col>10</xdr:col>
      <xdr:colOff>525780</xdr:colOff>
      <xdr:row>46</xdr:row>
      <xdr:rowOff>51435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F12D7F5-EDA2-413C-96C9-CDA44B200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workbookViewId="0">
      <selection activeCell="B2" sqref="B2"/>
    </sheetView>
  </sheetViews>
  <sheetFormatPr baseColWidth="10" defaultRowHeight="15" x14ac:dyDescent="0.2"/>
  <cols>
    <col min="1" max="1" width="66.33203125" bestFit="1" customWidth="1"/>
    <col min="2" max="2" width="20.5" style="63" bestFit="1" customWidth="1"/>
    <col min="3" max="3" width="13.83203125" bestFit="1" customWidth="1"/>
    <col min="4" max="4" width="14.1640625" bestFit="1" customWidth="1"/>
    <col min="5" max="5" width="8.83203125" bestFit="1" customWidth="1"/>
    <col min="6" max="6" width="16.6640625" bestFit="1" customWidth="1"/>
  </cols>
  <sheetData>
    <row r="1" spans="1:2" ht="24" x14ac:dyDescent="0.3">
      <c r="A1" s="112" t="s">
        <v>192</v>
      </c>
      <c r="B1" s="112"/>
    </row>
    <row r="2" spans="1:2" x14ac:dyDescent="0.2">
      <c r="A2" s="13" t="s">
        <v>4</v>
      </c>
      <c r="B2" s="65">
        <v>0</v>
      </c>
    </row>
    <row r="3" spans="1:2" x14ac:dyDescent="0.2">
      <c r="A3" s="13" t="s">
        <v>129</v>
      </c>
      <c r="B3" s="65">
        <v>0</v>
      </c>
    </row>
    <row r="4" spans="1:2" x14ac:dyDescent="0.2">
      <c r="A4" s="13" t="s">
        <v>130</v>
      </c>
      <c r="B4" s="65">
        <v>0</v>
      </c>
    </row>
    <row r="5" spans="1:2" x14ac:dyDescent="0.2">
      <c r="A5" s="13" t="s">
        <v>131</v>
      </c>
      <c r="B5" s="65">
        <v>0</v>
      </c>
    </row>
    <row r="6" spans="1:2" x14ac:dyDescent="0.2">
      <c r="A6" s="13" t="s">
        <v>102</v>
      </c>
      <c r="B6" s="56" t="e">
        <f>(B3/5*3*18+B3/5*2*7.5)/B3</f>
        <v>#DIV/0!</v>
      </c>
    </row>
    <row r="8" spans="1:2" ht="25" thickBot="1" x14ac:dyDescent="0.35">
      <c r="A8" s="113" t="s">
        <v>191</v>
      </c>
      <c r="B8" s="113"/>
    </row>
    <row r="9" spans="1:2" x14ac:dyDescent="0.2">
      <c r="A9" s="15" t="s">
        <v>81</v>
      </c>
      <c r="B9" s="57" t="e">
        <f>Fixkosten!F67</f>
        <v>#DIV/0!</v>
      </c>
    </row>
    <row r="10" spans="1:2" x14ac:dyDescent="0.2">
      <c r="A10" s="14" t="s">
        <v>113</v>
      </c>
      <c r="B10" s="58" t="e">
        <f>B9/B2</f>
        <v>#DIV/0!</v>
      </c>
    </row>
    <row r="11" spans="1:2" ht="16" thickBot="1" x14ac:dyDescent="0.25">
      <c r="A11" s="21" t="s">
        <v>111</v>
      </c>
      <c r="B11" s="59" t="e">
        <f>B9/B3</f>
        <v>#DIV/0!</v>
      </c>
    </row>
    <row r="12" spans="1:2" x14ac:dyDescent="0.2">
      <c r="A12" s="15" t="s">
        <v>109</v>
      </c>
      <c r="B12" s="57" t="e">
        <f>'Variable Kosten'!D13</f>
        <v>#DIV/0!</v>
      </c>
    </row>
    <row r="13" spans="1:2" x14ac:dyDescent="0.2">
      <c r="A13" s="14" t="s">
        <v>122</v>
      </c>
      <c r="B13" s="58">
        <f>Übersicht!B2*Übersicht!B5*18</f>
        <v>0</v>
      </c>
    </row>
    <row r="14" spans="1:2" x14ac:dyDescent="0.2">
      <c r="A14" s="14" t="s">
        <v>110</v>
      </c>
      <c r="B14" s="58" t="e">
        <f>B12/B2</f>
        <v>#DIV/0!</v>
      </c>
    </row>
    <row r="15" spans="1:2" ht="16" thickBot="1" x14ac:dyDescent="0.25">
      <c r="A15" s="22" t="s">
        <v>112</v>
      </c>
      <c r="B15" s="60" t="e">
        <f>B12/B3</f>
        <v>#DIV/0!</v>
      </c>
    </row>
    <row r="16" spans="1:2" x14ac:dyDescent="0.2">
      <c r="A16" s="23" t="s">
        <v>80</v>
      </c>
      <c r="B16" s="57" t="e">
        <f>Übersicht!B6-B15</f>
        <v>#DIV/0!</v>
      </c>
    </row>
    <row r="17" spans="1:3" x14ac:dyDescent="0.2">
      <c r="A17" s="24" t="s">
        <v>60</v>
      </c>
      <c r="B17" s="58" t="e">
        <f>B16-Fixkosten!H67</f>
        <v>#DIV/0!</v>
      </c>
    </row>
    <row r="18" spans="1:3" ht="16" thickBot="1" x14ac:dyDescent="0.25">
      <c r="A18" s="25" t="s">
        <v>65</v>
      </c>
      <c r="B18" s="61" t="e">
        <f>B17*Übersicht!B3</f>
        <v>#DIV/0!</v>
      </c>
    </row>
    <row r="19" spans="1:3" ht="16" thickBot="1" x14ac:dyDescent="0.25"/>
    <row r="20" spans="1:3" ht="24" x14ac:dyDescent="0.3">
      <c r="A20" s="114" t="s">
        <v>190</v>
      </c>
      <c r="B20" s="115"/>
    </row>
    <row r="21" spans="1:3" x14ac:dyDescent="0.2">
      <c r="A21" s="24" t="s">
        <v>46</v>
      </c>
      <c r="B21" s="58">
        <f>Fixkosten!F84+Königinnenzucht!B5+Jungvölker!B5</f>
        <v>0</v>
      </c>
    </row>
    <row r="22" spans="1:3" x14ac:dyDescent="0.2">
      <c r="A22" s="24" t="s">
        <v>47</v>
      </c>
      <c r="B22" s="58">
        <f>B44</f>
        <v>0</v>
      </c>
    </row>
    <row r="23" spans="1:3" x14ac:dyDescent="0.2">
      <c r="A23" s="24" t="s">
        <v>72</v>
      </c>
      <c r="B23" s="58">
        <f>B22*18</f>
        <v>0</v>
      </c>
    </row>
    <row r="24" spans="1:3" ht="16" thickBot="1" x14ac:dyDescent="0.25">
      <c r="A24" s="25" t="s">
        <v>50</v>
      </c>
      <c r="B24" s="61" t="e">
        <f>Fixkosten!D67/Übersicht!B2</f>
        <v>#DIV/0!</v>
      </c>
    </row>
    <row r="25" spans="1:3" ht="16" thickBot="1" x14ac:dyDescent="0.25"/>
    <row r="26" spans="1:3" ht="24" x14ac:dyDescent="0.3">
      <c r="A26" s="114" t="s">
        <v>57</v>
      </c>
      <c r="B26" s="115"/>
    </row>
    <row r="27" spans="1:3" x14ac:dyDescent="0.2">
      <c r="A27" s="106" t="s">
        <v>58</v>
      </c>
      <c r="B27" s="58" t="e">
        <f>Übersicht!B18</f>
        <v>#DIV/0!</v>
      </c>
      <c r="C27" s="49"/>
    </row>
    <row r="28" spans="1:3" x14ac:dyDescent="0.2">
      <c r="A28" s="106" t="s">
        <v>59</v>
      </c>
      <c r="B28" s="58" t="e">
        <f>50*(204-Jungvölker!B6)</f>
        <v>#DIV/0!</v>
      </c>
      <c r="C28" s="49"/>
    </row>
    <row r="29" spans="1:3" x14ac:dyDescent="0.2">
      <c r="A29" s="106" t="s">
        <v>183</v>
      </c>
      <c r="B29" s="59">
        <f>Bienenschwärme!B2*(99-Bienenschwärme!B6)</f>
        <v>0</v>
      </c>
      <c r="C29" s="49"/>
    </row>
    <row r="30" spans="1:3" ht="16" thickBot="1" x14ac:dyDescent="0.25">
      <c r="A30" s="107" t="s">
        <v>79</v>
      </c>
      <c r="B30" s="61" t="e">
        <f>250*(33.3-Königinnenzucht!B6)</f>
        <v>#DIV/0!</v>
      </c>
      <c r="C30" s="49"/>
    </row>
    <row r="31" spans="1:3" ht="16" thickBot="1" x14ac:dyDescent="0.25">
      <c r="A31" s="108" t="s">
        <v>57</v>
      </c>
      <c r="B31" s="109" t="e">
        <f>SUM(B27:B30)</f>
        <v>#DIV/0!</v>
      </c>
    </row>
    <row r="32" spans="1:3" x14ac:dyDescent="0.2">
      <c r="B32" s="62"/>
    </row>
    <row r="34" spans="1:6" ht="16" thickBot="1" x14ac:dyDescent="0.25">
      <c r="A34" s="52" t="s">
        <v>100</v>
      </c>
      <c r="B34" s="64" t="s">
        <v>101</v>
      </c>
    </row>
    <row r="35" spans="1:6" ht="16" thickBot="1" x14ac:dyDescent="0.25">
      <c r="A35" s="101" t="s">
        <v>91</v>
      </c>
      <c r="B35" s="102">
        <v>0</v>
      </c>
      <c r="D35" s="5"/>
    </row>
    <row r="36" spans="1:6" ht="16" thickBot="1" x14ac:dyDescent="0.25">
      <c r="A36" s="103" t="s">
        <v>94</v>
      </c>
      <c r="B36" s="102">
        <v>0</v>
      </c>
    </row>
    <row r="37" spans="1:6" ht="16" thickBot="1" x14ac:dyDescent="0.25">
      <c r="A37" s="103" t="s">
        <v>95</v>
      </c>
      <c r="B37" s="102">
        <v>0</v>
      </c>
      <c r="D37" s="5"/>
    </row>
    <row r="38" spans="1:6" ht="16" thickBot="1" x14ac:dyDescent="0.25">
      <c r="A38" s="103" t="s">
        <v>92</v>
      </c>
      <c r="B38" s="102">
        <v>0</v>
      </c>
      <c r="D38" s="5"/>
    </row>
    <row r="39" spans="1:6" ht="16" thickBot="1" x14ac:dyDescent="0.25">
      <c r="A39" s="103" t="s">
        <v>93</v>
      </c>
      <c r="B39" s="102">
        <v>0</v>
      </c>
      <c r="D39" s="5"/>
    </row>
    <row r="40" spans="1:6" ht="16" thickBot="1" x14ac:dyDescent="0.25">
      <c r="A40" s="103" t="s">
        <v>175</v>
      </c>
      <c r="B40" s="102">
        <v>0</v>
      </c>
    </row>
    <row r="41" spans="1:6" ht="16" thickBot="1" x14ac:dyDescent="0.25">
      <c r="A41" s="103" t="s">
        <v>96</v>
      </c>
      <c r="B41" s="102">
        <v>0</v>
      </c>
    </row>
    <row r="42" spans="1:6" ht="16" thickBot="1" x14ac:dyDescent="0.25">
      <c r="A42" s="103" t="s">
        <v>97</v>
      </c>
      <c r="B42" s="102">
        <v>0</v>
      </c>
    </row>
    <row r="43" spans="1:6" ht="16" thickBot="1" x14ac:dyDescent="0.25">
      <c r="A43" s="103" t="s">
        <v>99</v>
      </c>
      <c r="B43" s="102">
        <v>0</v>
      </c>
    </row>
    <row r="44" spans="1:6" x14ac:dyDescent="0.2">
      <c r="A44" s="104" t="s">
        <v>32</v>
      </c>
      <c r="B44" s="105">
        <v>0</v>
      </c>
    </row>
    <row r="47" spans="1:6" ht="16" thickBot="1" x14ac:dyDescent="0.25">
      <c r="A47" s="52"/>
      <c r="B47" s="64" t="s">
        <v>176</v>
      </c>
      <c r="C47" s="53" t="s">
        <v>177</v>
      </c>
      <c r="D47" s="53" t="s">
        <v>177</v>
      </c>
      <c r="E47" s="53" t="s">
        <v>178</v>
      </c>
      <c r="F47" s="54" t="s">
        <v>179</v>
      </c>
    </row>
    <row r="48" spans="1:6" ht="16" thickBot="1" x14ac:dyDescent="0.25">
      <c r="A48" s="53" t="s">
        <v>180</v>
      </c>
      <c r="B48" s="93">
        <v>0</v>
      </c>
      <c r="C48" s="94">
        <v>0</v>
      </c>
      <c r="D48" s="95">
        <v>0</v>
      </c>
      <c r="E48" s="95">
        <v>0</v>
      </c>
      <c r="F48" s="96">
        <v>0</v>
      </c>
    </row>
    <row r="49" spans="1:6" ht="16" thickBot="1" x14ac:dyDescent="0.25">
      <c r="A49" s="53" t="s">
        <v>181</v>
      </c>
      <c r="B49" s="93">
        <v>0</v>
      </c>
      <c r="C49" s="94">
        <v>0</v>
      </c>
      <c r="D49" s="95">
        <v>0</v>
      </c>
      <c r="E49" s="95">
        <v>0</v>
      </c>
      <c r="F49" s="96">
        <v>0</v>
      </c>
    </row>
    <row r="50" spans="1:6" x14ac:dyDescent="0.2">
      <c r="A50" s="55" t="s">
        <v>182</v>
      </c>
      <c r="B50" s="97">
        <v>0</v>
      </c>
      <c r="C50" s="98">
        <v>0</v>
      </c>
      <c r="D50" s="99">
        <v>0</v>
      </c>
      <c r="E50" s="99">
        <v>0</v>
      </c>
      <c r="F50" s="100">
        <v>0</v>
      </c>
    </row>
  </sheetData>
  <sheetProtection algorithmName="SHA-512" hashValue="hL4tbCKCH0+njMZBTXqh70tPUaEgJ2+9yx8TCj4bNqmDpBNS+LiOOGfIO1wY/82aowO8jdh5j9OLl6KNZppZ+w==" saltValue="Nykv3NZs2SaQx+r3fJAqSQ==" spinCount="100000" sheet="1" objects="1" scenarios="1" selectLockedCells="1"/>
  <mergeCells count="4">
    <mergeCell ref="A1:B1"/>
    <mergeCell ref="A8:B8"/>
    <mergeCell ref="A20:B20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3"/>
  <sheetViews>
    <sheetView zoomScale="89" zoomScaleNormal="89" workbookViewId="0">
      <selection activeCell="N58" sqref="N58"/>
    </sheetView>
  </sheetViews>
  <sheetFormatPr baseColWidth="10" defaultRowHeight="15" x14ac:dyDescent="0.2"/>
  <cols>
    <col min="1" max="1" width="27.33203125" bestFit="1" customWidth="1"/>
    <col min="2" max="2" width="13.6640625" style="1" customWidth="1"/>
    <col min="3" max="3" width="6.33203125" bestFit="1" customWidth="1"/>
    <col min="4" max="4" width="18.1640625" style="1" customWidth="1"/>
    <col min="5" max="5" width="7.1640625" bestFit="1" customWidth="1"/>
    <col min="6" max="6" width="14" customWidth="1"/>
    <col min="7" max="7" width="12.6640625" customWidth="1"/>
    <col min="8" max="8" width="17" customWidth="1"/>
    <col min="10" max="10" width="12.83203125" bestFit="1" customWidth="1"/>
  </cols>
  <sheetData>
    <row r="1" spans="1:12" ht="19" x14ac:dyDescent="0.2">
      <c r="A1" s="116" t="s">
        <v>6</v>
      </c>
      <c r="B1" s="116"/>
      <c r="C1" s="116"/>
      <c r="D1" s="116"/>
      <c r="E1" s="116"/>
      <c r="F1" s="116"/>
      <c r="G1" s="116"/>
      <c r="H1" s="116"/>
    </row>
    <row r="2" spans="1:12" s="3" customFormat="1" ht="16" x14ac:dyDescent="0.2">
      <c r="B2" s="4" t="s">
        <v>0</v>
      </c>
      <c r="C2" s="3" t="s">
        <v>1</v>
      </c>
      <c r="D2" s="4" t="s">
        <v>3</v>
      </c>
      <c r="E2" s="3" t="s">
        <v>107</v>
      </c>
      <c r="F2" s="3" t="s">
        <v>106</v>
      </c>
      <c r="G2" s="3" t="s">
        <v>5</v>
      </c>
      <c r="H2" s="3" t="s">
        <v>10</v>
      </c>
      <c r="L2"/>
    </row>
    <row r="3" spans="1:12" x14ac:dyDescent="0.2">
      <c r="A3" s="2" t="s">
        <v>54</v>
      </c>
    </row>
    <row r="4" spans="1:12" x14ac:dyDescent="0.2">
      <c r="A4" t="s">
        <v>108</v>
      </c>
      <c r="B4" s="67">
        <v>0</v>
      </c>
      <c r="C4" s="68">
        <v>0</v>
      </c>
      <c r="D4" s="1">
        <f t="shared" ref="D4:D64" si="0">B4*C4</f>
        <v>0</v>
      </c>
      <c r="E4" s="70">
        <v>0.1</v>
      </c>
      <c r="F4" s="5">
        <f>D4*E4</f>
        <v>0</v>
      </c>
      <c r="G4" s="5" t="e">
        <f>F4/Übersicht!$B$2</f>
        <v>#DIV/0!</v>
      </c>
      <c r="H4" s="5" t="e">
        <f>F4/Übersicht!$B$3</f>
        <v>#DIV/0!</v>
      </c>
    </row>
    <row r="5" spans="1:12" x14ac:dyDescent="0.2">
      <c r="A5" t="s">
        <v>116</v>
      </c>
      <c r="B5" s="67">
        <v>0</v>
      </c>
      <c r="C5" s="68">
        <v>0</v>
      </c>
      <c r="D5" s="1">
        <f t="shared" si="0"/>
        <v>0</v>
      </c>
      <c r="E5" s="70">
        <v>0.25</v>
      </c>
      <c r="F5" s="5">
        <f t="shared" ref="F5:F65" si="1">D5*E5</f>
        <v>0</v>
      </c>
      <c r="G5" s="5" t="e">
        <f>F5/Übersicht!$B$2</f>
        <v>#DIV/0!</v>
      </c>
      <c r="H5" s="5" t="e">
        <f>F5/Übersicht!$B$3</f>
        <v>#DIV/0!</v>
      </c>
    </row>
    <row r="6" spans="1:12" x14ac:dyDescent="0.2">
      <c r="A6" t="s">
        <v>117</v>
      </c>
      <c r="B6" s="67">
        <v>0</v>
      </c>
      <c r="C6" s="68">
        <v>0</v>
      </c>
      <c r="D6" s="1">
        <f t="shared" si="0"/>
        <v>0</v>
      </c>
      <c r="E6" s="70">
        <v>0.25</v>
      </c>
      <c r="F6" s="5">
        <f t="shared" si="1"/>
        <v>0</v>
      </c>
      <c r="G6" s="5" t="e">
        <f>F6/Übersicht!$B$2</f>
        <v>#DIV/0!</v>
      </c>
      <c r="H6" s="5" t="e">
        <f>F6/Übersicht!$B$3</f>
        <v>#DIV/0!</v>
      </c>
    </row>
    <row r="7" spans="1:12" x14ac:dyDescent="0.2">
      <c r="A7" t="s">
        <v>67</v>
      </c>
      <c r="B7" s="67">
        <v>0</v>
      </c>
      <c r="C7" s="68">
        <v>0</v>
      </c>
      <c r="D7" s="1">
        <f t="shared" si="0"/>
        <v>0</v>
      </c>
      <c r="E7" s="70">
        <v>0.2</v>
      </c>
      <c r="F7" s="5">
        <f t="shared" si="1"/>
        <v>0</v>
      </c>
      <c r="G7" s="5" t="e">
        <f>F7/Übersicht!$B$2</f>
        <v>#DIV/0!</v>
      </c>
      <c r="H7" s="5" t="e">
        <f>F7/Übersicht!$B$3</f>
        <v>#DIV/0!</v>
      </c>
    </row>
    <row r="8" spans="1:12" x14ac:dyDescent="0.2">
      <c r="A8" t="s">
        <v>51</v>
      </c>
      <c r="B8" s="67">
        <v>0</v>
      </c>
      <c r="C8" s="68">
        <v>0</v>
      </c>
      <c r="D8" s="1">
        <f t="shared" si="0"/>
        <v>0</v>
      </c>
      <c r="E8" s="70">
        <v>0.1</v>
      </c>
      <c r="F8" s="5">
        <f t="shared" si="1"/>
        <v>0</v>
      </c>
      <c r="G8" s="5" t="e">
        <f>F8/Übersicht!$B$2</f>
        <v>#DIV/0!</v>
      </c>
      <c r="H8" s="5" t="e">
        <f>F8/Übersicht!$B$3</f>
        <v>#DIV/0!</v>
      </c>
    </row>
    <row r="9" spans="1:12" x14ac:dyDescent="0.2">
      <c r="A9" t="s">
        <v>115</v>
      </c>
      <c r="B9" s="67" t="e">
        <f>Königinnenzucht!B6</f>
        <v>#DIV/0!</v>
      </c>
      <c r="C9" s="68">
        <v>0</v>
      </c>
      <c r="D9" s="1" t="e">
        <f t="shared" si="0"/>
        <v>#DIV/0!</v>
      </c>
      <c r="E9" s="70">
        <v>1</v>
      </c>
      <c r="F9" s="5" t="e">
        <f t="shared" si="1"/>
        <v>#DIV/0!</v>
      </c>
      <c r="G9" s="5" t="e">
        <f>F9/Übersicht!$B$2</f>
        <v>#DIV/0!</v>
      </c>
      <c r="H9" s="5" t="e">
        <f>F9/Übersicht!$B$3</f>
        <v>#DIV/0!</v>
      </c>
    </row>
    <row r="10" spans="1:12" x14ac:dyDescent="0.2">
      <c r="B10" s="67"/>
      <c r="C10" s="68"/>
      <c r="E10" s="70"/>
      <c r="F10" s="5"/>
      <c r="G10" s="5"/>
      <c r="H10" s="5"/>
    </row>
    <row r="11" spans="1:12" x14ac:dyDescent="0.2">
      <c r="A11" s="2" t="s">
        <v>2</v>
      </c>
      <c r="B11" s="67"/>
      <c r="C11" s="68"/>
      <c r="E11" s="70"/>
      <c r="F11" s="5"/>
      <c r="G11" s="5"/>
      <c r="H11" s="5"/>
    </row>
    <row r="12" spans="1:12" x14ac:dyDescent="0.2">
      <c r="A12" t="s">
        <v>53</v>
      </c>
      <c r="B12" s="67">
        <v>0</v>
      </c>
      <c r="C12" s="68">
        <v>0</v>
      </c>
      <c r="D12" s="1">
        <f t="shared" si="0"/>
        <v>0</v>
      </c>
      <c r="E12" s="70">
        <v>0.1</v>
      </c>
      <c r="F12" s="5">
        <f t="shared" si="1"/>
        <v>0</v>
      </c>
      <c r="G12" s="5" t="e">
        <f>F12/Übersicht!$B$2</f>
        <v>#DIV/0!</v>
      </c>
      <c r="H12" s="5" t="e">
        <f>F12/Übersicht!$B$3</f>
        <v>#DIV/0!</v>
      </c>
    </row>
    <row r="13" spans="1:12" x14ac:dyDescent="0.2">
      <c r="A13" t="s">
        <v>103</v>
      </c>
      <c r="B13" s="67">
        <v>0</v>
      </c>
      <c r="C13" s="68">
        <v>0</v>
      </c>
      <c r="D13" s="1">
        <f t="shared" si="0"/>
        <v>0</v>
      </c>
      <c r="E13" s="70">
        <v>0.1</v>
      </c>
      <c r="F13" s="5">
        <f t="shared" si="1"/>
        <v>0</v>
      </c>
      <c r="G13" s="5" t="e">
        <f>F13/Übersicht!$B$2</f>
        <v>#DIV/0!</v>
      </c>
      <c r="H13" s="5" t="e">
        <f>F13/Übersicht!$B$3</f>
        <v>#DIV/0!</v>
      </c>
    </row>
    <row r="14" spans="1:12" x14ac:dyDescent="0.2">
      <c r="A14" t="s">
        <v>45</v>
      </c>
      <c r="B14" s="67">
        <v>0</v>
      </c>
      <c r="C14" s="68">
        <v>0</v>
      </c>
      <c r="D14" s="1">
        <f t="shared" si="0"/>
        <v>0</v>
      </c>
      <c r="E14" s="70">
        <v>0.1</v>
      </c>
      <c r="F14" s="5">
        <f t="shared" si="1"/>
        <v>0</v>
      </c>
      <c r="G14" s="5" t="e">
        <f>F14/Übersicht!$B$2</f>
        <v>#DIV/0!</v>
      </c>
      <c r="H14" s="5" t="e">
        <f>F14/Übersicht!$B$3</f>
        <v>#DIV/0!</v>
      </c>
    </row>
    <row r="15" spans="1:12" x14ac:dyDescent="0.2">
      <c r="A15" s="2"/>
      <c r="B15" s="67"/>
      <c r="C15" s="68"/>
      <c r="E15" s="70"/>
      <c r="F15" s="5"/>
      <c r="G15" s="5"/>
      <c r="H15" s="5"/>
    </row>
    <row r="16" spans="1:12" x14ac:dyDescent="0.2">
      <c r="A16" t="s">
        <v>84</v>
      </c>
      <c r="B16" s="67">
        <v>0</v>
      </c>
      <c r="C16" s="68">
        <v>0</v>
      </c>
      <c r="D16" s="1">
        <f t="shared" si="0"/>
        <v>0</v>
      </c>
      <c r="E16" s="70">
        <v>0.1</v>
      </c>
      <c r="F16" s="5">
        <f t="shared" si="1"/>
        <v>0</v>
      </c>
      <c r="G16" s="5" t="e">
        <f>F16/Übersicht!$B$2</f>
        <v>#DIV/0!</v>
      </c>
      <c r="H16" s="5" t="e">
        <f>F16/Übersicht!$B$3</f>
        <v>#DIV/0!</v>
      </c>
    </row>
    <row r="17" spans="1:8" x14ac:dyDescent="0.2">
      <c r="A17" t="s">
        <v>121</v>
      </c>
      <c r="B17" s="67">
        <v>0</v>
      </c>
      <c r="C17" s="68">
        <v>0</v>
      </c>
      <c r="D17" s="1">
        <f t="shared" si="0"/>
        <v>0</v>
      </c>
      <c r="E17" s="70">
        <v>0.1</v>
      </c>
      <c r="F17" s="5">
        <f t="shared" si="1"/>
        <v>0</v>
      </c>
      <c r="G17" s="5" t="e">
        <f>F17/Übersicht!$B$2</f>
        <v>#DIV/0!</v>
      </c>
      <c r="H17" s="5" t="e">
        <f>F17/Übersicht!$B$3</f>
        <v>#DIV/0!</v>
      </c>
    </row>
    <row r="18" spans="1:8" x14ac:dyDescent="0.2">
      <c r="A18" t="s">
        <v>120</v>
      </c>
      <c r="B18" s="67">
        <v>0</v>
      </c>
      <c r="C18" s="69">
        <v>0</v>
      </c>
      <c r="D18" s="1">
        <f t="shared" si="0"/>
        <v>0</v>
      </c>
      <c r="E18" s="70">
        <v>0.2</v>
      </c>
      <c r="F18" s="5">
        <f t="shared" si="1"/>
        <v>0</v>
      </c>
      <c r="G18" s="5" t="e">
        <f>F18/Übersicht!$B$2</f>
        <v>#DIV/0!</v>
      </c>
      <c r="H18" s="5" t="e">
        <f>F18/Übersicht!$B$3</f>
        <v>#DIV/0!</v>
      </c>
    </row>
    <row r="19" spans="1:8" x14ac:dyDescent="0.2">
      <c r="A19" t="s">
        <v>17</v>
      </c>
      <c r="B19" s="67">
        <v>0</v>
      </c>
      <c r="C19" s="68">
        <v>0</v>
      </c>
      <c r="D19" s="1">
        <f t="shared" si="0"/>
        <v>0</v>
      </c>
      <c r="E19" s="70">
        <v>0.1</v>
      </c>
      <c r="F19" s="5">
        <f t="shared" si="1"/>
        <v>0</v>
      </c>
      <c r="G19" s="5" t="e">
        <f>F19/Übersicht!$B$2</f>
        <v>#DIV/0!</v>
      </c>
      <c r="H19" s="5" t="e">
        <f>F19/Übersicht!$B$3</f>
        <v>#DIV/0!</v>
      </c>
    </row>
    <row r="20" spans="1:8" x14ac:dyDescent="0.2">
      <c r="A20" t="s">
        <v>20</v>
      </c>
      <c r="B20" s="67">
        <v>0</v>
      </c>
      <c r="C20" s="68">
        <v>0</v>
      </c>
      <c r="D20" s="1">
        <f t="shared" si="0"/>
        <v>0</v>
      </c>
      <c r="E20" s="70">
        <v>0.1</v>
      </c>
      <c r="F20" s="5">
        <f t="shared" si="1"/>
        <v>0</v>
      </c>
      <c r="G20" s="5" t="e">
        <f>F20/Übersicht!$B$2</f>
        <v>#DIV/0!</v>
      </c>
      <c r="H20" s="5" t="e">
        <f>F20/Übersicht!$B$3</f>
        <v>#DIV/0!</v>
      </c>
    </row>
    <row r="21" spans="1:8" x14ac:dyDescent="0.2">
      <c r="A21" t="s">
        <v>34</v>
      </c>
      <c r="B21" s="67">
        <v>0</v>
      </c>
      <c r="C21" s="68">
        <v>0</v>
      </c>
      <c r="D21" s="1">
        <f t="shared" si="0"/>
        <v>0</v>
      </c>
      <c r="E21" s="70">
        <v>0.1</v>
      </c>
      <c r="F21" s="5">
        <f t="shared" si="1"/>
        <v>0</v>
      </c>
      <c r="G21" s="5" t="e">
        <f>F21/Übersicht!$B$2</f>
        <v>#DIV/0!</v>
      </c>
      <c r="H21" s="5" t="e">
        <f>F21/Übersicht!$B$3</f>
        <v>#DIV/0!</v>
      </c>
    </row>
    <row r="22" spans="1:8" x14ac:dyDescent="0.2">
      <c r="A22" t="s">
        <v>40</v>
      </c>
      <c r="B22" s="67">
        <v>0</v>
      </c>
      <c r="C22" s="68">
        <v>0</v>
      </c>
      <c r="D22" s="1">
        <f t="shared" si="0"/>
        <v>0</v>
      </c>
      <c r="E22" s="70">
        <v>0.1</v>
      </c>
      <c r="F22" s="5">
        <f t="shared" si="1"/>
        <v>0</v>
      </c>
      <c r="G22" s="5" t="e">
        <f>F22/Übersicht!$B$2</f>
        <v>#DIV/0!</v>
      </c>
      <c r="H22" s="5" t="e">
        <f>F22/Übersicht!$B$3</f>
        <v>#DIV/0!</v>
      </c>
    </row>
    <row r="23" spans="1:8" x14ac:dyDescent="0.2">
      <c r="A23" t="s">
        <v>83</v>
      </c>
      <c r="B23" s="67">
        <v>0</v>
      </c>
      <c r="C23" s="68">
        <v>0</v>
      </c>
      <c r="D23" s="1">
        <f t="shared" si="0"/>
        <v>0</v>
      </c>
      <c r="E23" s="70">
        <v>0.1</v>
      </c>
      <c r="F23" s="5">
        <f t="shared" si="1"/>
        <v>0</v>
      </c>
      <c r="G23" s="5" t="e">
        <f>F23/Übersicht!$B$2</f>
        <v>#DIV/0!</v>
      </c>
      <c r="H23" s="5" t="e">
        <f>F23/Übersicht!$B$3</f>
        <v>#DIV/0!</v>
      </c>
    </row>
    <row r="24" spans="1:8" x14ac:dyDescent="0.2">
      <c r="A24" t="s">
        <v>85</v>
      </c>
      <c r="B24" s="67">
        <v>0</v>
      </c>
      <c r="C24" s="68">
        <v>0</v>
      </c>
      <c r="D24" s="1">
        <f t="shared" si="0"/>
        <v>0</v>
      </c>
      <c r="E24" s="70">
        <v>0.1</v>
      </c>
      <c r="F24" s="5">
        <f t="shared" si="1"/>
        <v>0</v>
      </c>
      <c r="G24" s="5" t="e">
        <f>F24/Übersicht!$B$2</f>
        <v>#DIV/0!</v>
      </c>
      <c r="H24" s="5" t="e">
        <f>F24/Übersicht!$B$3</f>
        <v>#DIV/0!</v>
      </c>
    </row>
    <row r="25" spans="1:8" x14ac:dyDescent="0.2">
      <c r="A25" t="s">
        <v>86</v>
      </c>
      <c r="B25" s="67">
        <v>0</v>
      </c>
      <c r="C25" s="68">
        <v>0</v>
      </c>
      <c r="D25" s="1">
        <f t="shared" si="0"/>
        <v>0</v>
      </c>
      <c r="E25" s="70">
        <v>0.1</v>
      </c>
      <c r="F25" s="5">
        <f t="shared" si="1"/>
        <v>0</v>
      </c>
      <c r="G25" s="5" t="e">
        <f>F25/Übersicht!$B$2</f>
        <v>#DIV/0!</v>
      </c>
      <c r="H25" s="5" t="e">
        <f>F25/Übersicht!$B$3</f>
        <v>#DIV/0!</v>
      </c>
    </row>
    <row r="26" spans="1:8" x14ac:dyDescent="0.2">
      <c r="A26" t="s">
        <v>87</v>
      </c>
      <c r="B26" s="67">
        <v>0</v>
      </c>
      <c r="C26" s="68">
        <v>0</v>
      </c>
      <c r="D26" s="1">
        <f t="shared" si="0"/>
        <v>0</v>
      </c>
      <c r="E26" s="70">
        <v>0.1</v>
      </c>
      <c r="F26" s="5">
        <f t="shared" si="1"/>
        <v>0</v>
      </c>
      <c r="G26" s="5" t="e">
        <f>F26/Übersicht!$B$2</f>
        <v>#DIV/0!</v>
      </c>
      <c r="H26" s="5" t="e">
        <f>F26/Übersicht!$B$3</f>
        <v>#DIV/0!</v>
      </c>
    </row>
    <row r="27" spans="1:8" x14ac:dyDescent="0.2">
      <c r="A27" t="s">
        <v>89</v>
      </c>
      <c r="B27" s="67">
        <v>0</v>
      </c>
      <c r="C27" s="68">
        <v>0</v>
      </c>
      <c r="D27" s="1">
        <f t="shared" si="0"/>
        <v>0</v>
      </c>
      <c r="E27" s="70">
        <v>0.1</v>
      </c>
      <c r="F27" s="5">
        <f t="shared" si="1"/>
        <v>0</v>
      </c>
      <c r="G27" s="5" t="e">
        <f>F27/Übersicht!$B$2</f>
        <v>#DIV/0!</v>
      </c>
      <c r="H27" s="5" t="e">
        <f>F27/Übersicht!$B$3</f>
        <v>#DIV/0!</v>
      </c>
    </row>
    <row r="28" spans="1:8" x14ac:dyDescent="0.2">
      <c r="B28" s="67"/>
      <c r="C28" s="68"/>
      <c r="E28" s="70"/>
      <c r="F28" s="5"/>
      <c r="G28" s="5"/>
      <c r="H28" s="5"/>
    </row>
    <row r="29" spans="1:8" x14ac:dyDescent="0.2">
      <c r="A29" t="s">
        <v>88</v>
      </c>
      <c r="B29" s="67">
        <v>0</v>
      </c>
      <c r="C29" s="68">
        <v>0</v>
      </c>
      <c r="D29" s="1">
        <f t="shared" si="0"/>
        <v>0</v>
      </c>
      <c r="E29" s="70">
        <v>0.1</v>
      </c>
      <c r="F29" s="5">
        <f t="shared" si="1"/>
        <v>0</v>
      </c>
      <c r="G29" s="5" t="e">
        <f>F29/Übersicht!$B$2</f>
        <v>#DIV/0!</v>
      </c>
      <c r="H29" s="5" t="e">
        <f>F29/Übersicht!$B$3</f>
        <v>#DIV/0!</v>
      </c>
    </row>
    <row r="30" spans="1:8" x14ac:dyDescent="0.2">
      <c r="B30" s="67"/>
      <c r="C30" s="68"/>
      <c r="E30" s="70"/>
      <c r="F30" s="5"/>
      <c r="G30" s="5"/>
      <c r="H30" s="5"/>
    </row>
    <row r="31" spans="1:8" x14ac:dyDescent="0.2">
      <c r="A31" s="2" t="s">
        <v>61</v>
      </c>
      <c r="B31" s="67"/>
      <c r="C31" s="68"/>
      <c r="E31" s="70"/>
      <c r="F31" s="5"/>
      <c r="G31" s="5"/>
      <c r="H31" s="5"/>
    </row>
    <row r="32" spans="1:8" x14ac:dyDescent="0.2">
      <c r="A32" t="s">
        <v>119</v>
      </c>
      <c r="B32" s="67">
        <v>0</v>
      </c>
      <c r="C32" s="68">
        <v>0</v>
      </c>
      <c r="D32" s="1">
        <f t="shared" si="0"/>
        <v>0</v>
      </c>
      <c r="E32" s="70">
        <v>1</v>
      </c>
      <c r="F32" s="5">
        <f t="shared" si="1"/>
        <v>0</v>
      </c>
      <c r="G32" s="5" t="e">
        <f>F32/Übersicht!$B$2</f>
        <v>#DIV/0!</v>
      </c>
      <c r="H32" s="5" t="e">
        <f>F32/Übersicht!$B$3</f>
        <v>#DIV/0!</v>
      </c>
    </row>
    <row r="33" spans="1:8" x14ac:dyDescent="0.2">
      <c r="A33" t="s">
        <v>62</v>
      </c>
      <c r="B33" s="67">
        <v>0</v>
      </c>
      <c r="C33" s="68">
        <v>0</v>
      </c>
      <c r="D33" s="1">
        <f t="shared" si="0"/>
        <v>0</v>
      </c>
      <c r="E33" s="70">
        <v>1</v>
      </c>
      <c r="F33" s="5">
        <f t="shared" si="1"/>
        <v>0</v>
      </c>
      <c r="G33" s="5" t="e">
        <f>F33/Übersicht!$B$2</f>
        <v>#DIV/0!</v>
      </c>
      <c r="H33" s="5" t="e">
        <f>F33/Übersicht!$B$3</f>
        <v>#DIV/0!</v>
      </c>
    </row>
    <row r="34" spans="1:8" x14ac:dyDescent="0.2">
      <c r="A34" t="s">
        <v>74</v>
      </c>
      <c r="B34" s="67">
        <v>0</v>
      </c>
      <c r="C34" s="68">
        <v>0</v>
      </c>
      <c r="D34" s="1">
        <f t="shared" si="0"/>
        <v>0</v>
      </c>
      <c r="E34" s="70">
        <v>0.2</v>
      </c>
      <c r="F34" s="5">
        <f t="shared" si="1"/>
        <v>0</v>
      </c>
      <c r="G34" s="5" t="e">
        <f>F34/Übersicht!$B$2</f>
        <v>#DIV/0!</v>
      </c>
      <c r="H34" s="5" t="e">
        <f>F34/Übersicht!$B$3</f>
        <v>#DIV/0!</v>
      </c>
    </row>
    <row r="35" spans="1:8" x14ac:dyDescent="0.2">
      <c r="A35" s="2"/>
      <c r="B35" s="67"/>
      <c r="C35" s="68"/>
      <c r="E35" s="70"/>
      <c r="F35" s="5"/>
      <c r="G35" s="5"/>
      <c r="H35" s="5"/>
    </row>
    <row r="36" spans="1:8" x14ac:dyDescent="0.2">
      <c r="A36" s="2" t="s">
        <v>18</v>
      </c>
      <c r="B36" s="67"/>
      <c r="C36" s="68"/>
      <c r="E36" s="70"/>
      <c r="F36" s="5"/>
      <c r="G36" s="5"/>
      <c r="H36" s="5"/>
    </row>
    <row r="37" spans="1:8" x14ac:dyDescent="0.2">
      <c r="A37" t="s">
        <v>19</v>
      </c>
      <c r="B37" s="67">
        <v>0</v>
      </c>
      <c r="C37" s="68">
        <v>0</v>
      </c>
      <c r="D37" s="1">
        <f t="shared" si="0"/>
        <v>0</v>
      </c>
      <c r="E37" s="70">
        <v>0.1</v>
      </c>
      <c r="F37" s="5">
        <f t="shared" si="1"/>
        <v>0</v>
      </c>
      <c r="G37" s="5" t="e">
        <f>F37/Übersicht!$B$2</f>
        <v>#DIV/0!</v>
      </c>
      <c r="H37" s="5" t="e">
        <f>F37/Übersicht!$B$3</f>
        <v>#DIV/0!</v>
      </c>
    </row>
    <row r="38" spans="1:8" x14ac:dyDescent="0.2">
      <c r="A38" t="s">
        <v>55</v>
      </c>
      <c r="B38" s="67">
        <v>0</v>
      </c>
      <c r="C38" s="68">
        <v>0</v>
      </c>
      <c r="D38" s="1">
        <f t="shared" si="0"/>
        <v>0</v>
      </c>
      <c r="E38" s="70">
        <v>0.1</v>
      </c>
      <c r="F38" s="5">
        <f t="shared" si="1"/>
        <v>0</v>
      </c>
      <c r="G38" s="5" t="e">
        <f>F38/Übersicht!$B$2</f>
        <v>#DIV/0!</v>
      </c>
      <c r="H38" s="5" t="e">
        <f>F38/Übersicht!$B$3</f>
        <v>#DIV/0!</v>
      </c>
    </row>
    <row r="39" spans="1:8" x14ac:dyDescent="0.2">
      <c r="B39" s="67"/>
      <c r="C39" s="68"/>
      <c r="E39" s="70"/>
      <c r="F39" s="5"/>
      <c r="G39" s="5"/>
      <c r="H39" s="5"/>
    </row>
    <row r="40" spans="1:8" x14ac:dyDescent="0.2">
      <c r="A40" s="2" t="s">
        <v>21</v>
      </c>
      <c r="B40" s="67"/>
      <c r="C40" s="68"/>
      <c r="E40" s="70"/>
      <c r="F40" s="5"/>
      <c r="G40" s="5"/>
      <c r="H40" s="5"/>
    </row>
    <row r="41" spans="1:8" x14ac:dyDescent="0.2">
      <c r="A41" t="s">
        <v>22</v>
      </c>
      <c r="B41" s="67">
        <v>0</v>
      </c>
      <c r="C41" s="68">
        <v>0</v>
      </c>
      <c r="D41" s="1">
        <f>B41*C41</f>
        <v>0</v>
      </c>
      <c r="E41" s="70">
        <v>0.2</v>
      </c>
      <c r="F41" s="5">
        <f t="shared" si="1"/>
        <v>0</v>
      </c>
      <c r="G41" s="5" t="e">
        <f>F41/Übersicht!$B$2</f>
        <v>#DIV/0!</v>
      </c>
      <c r="H41" s="5" t="e">
        <f>F41/Übersicht!$B$3</f>
        <v>#DIV/0!</v>
      </c>
    </row>
    <row r="42" spans="1:8" x14ac:dyDescent="0.2">
      <c r="A42" t="s">
        <v>23</v>
      </c>
      <c r="B42" s="67">
        <v>0</v>
      </c>
      <c r="C42" s="68">
        <v>0</v>
      </c>
      <c r="D42" s="1">
        <f>B42*C42</f>
        <v>0</v>
      </c>
      <c r="E42" s="70">
        <v>0.2</v>
      </c>
      <c r="F42" s="5">
        <f t="shared" si="1"/>
        <v>0</v>
      </c>
      <c r="G42" s="5" t="e">
        <f>F42/Übersicht!$B$2</f>
        <v>#DIV/0!</v>
      </c>
      <c r="H42" s="5" t="e">
        <f>F42/Übersicht!$B$3</f>
        <v>#DIV/0!</v>
      </c>
    </row>
    <row r="43" spans="1:8" x14ac:dyDescent="0.2">
      <c r="A43" t="s">
        <v>24</v>
      </c>
      <c r="B43" s="67">
        <v>0</v>
      </c>
      <c r="C43" s="68">
        <v>0</v>
      </c>
      <c r="D43" s="1">
        <f t="shared" si="0"/>
        <v>0</v>
      </c>
      <c r="E43" s="70">
        <v>0.1</v>
      </c>
      <c r="F43" s="5">
        <f t="shared" si="1"/>
        <v>0</v>
      </c>
      <c r="G43" s="5" t="e">
        <f>F43/Übersicht!$B$2</f>
        <v>#DIV/0!</v>
      </c>
      <c r="H43" s="5" t="e">
        <f>F43/Übersicht!$B$3</f>
        <v>#DIV/0!</v>
      </c>
    </row>
    <row r="44" spans="1:8" x14ac:dyDescent="0.2">
      <c r="B44" s="67"/>
      <c r="C44" s="68"/>
      <c r="E44" s="70"/>
      <c r="F44" s="5"/>
      <c r="G44" s="5"/>
      <c r="H44" s="5"/>
    </row>
    <row r="45" spans="1:8" x14ac:dyDescent="0.2">
      <c r="A45" s="2" t="s">
        <v>26</v>
      </c>
      <c r="B45" s="67"/>
      <c r="C45" s="68"/>
      <c r="E45" s="70"/>
      <c r="F45" s="5"/>
      <c r="G45" s="5"/>
      <c r="H45" s="5"/>
    </row>
    <row r="46" spans="1:8" x14ac:dyDescent="0.2">
      <c r="A46" t="s">
        <v>11</v>
      </c>
      <c r="B46" s="67">
        <v>0</v>
      </c>
      <c r="C46" s="68">
        <v>0</v>
      </c>
      <c r="D46" s="1">
        <f t="shared" si="0"/>
        <v>0</v>
      </c>
      <c r="E46" s="70">
        <v>1</v>
      </c>
      <c r="F46" s="5">
        <f t="shared" si="1"/>
        <v>0</v>
      </c>
      <c r="G46" s="5" t="e">
        <f>F46/Übersicht!$B$2</f>
        <v>#DIV/0!</v>
      </c>
      <c r="H46" s="5" t="e">
        <f>F46/Übersicht!$B$3</f>
        <v>#DIV/0!</v>
      </c>
    </row>
    <row r="47" spans="1:8" x14ac:dyDescent="0.2">
      <c r="A47" t="s">
        <v>12</v>
      </c>
      <c r="B47" s="67">
        <v>0</v>
      </c>
      <c r="C47" s="68">
        <v>0</v>
      </c>
      <c r="D47" s="1">
        <f t="shared" si="0"/>
        <v>0</v>
      </c>
      <c r="E47" s="70">
        <v>1</v>
      </c>
      <c r="F47" s="5">
        <f t="shared" si="1"/>
        <v>0</v>
      </c>
      <c r="G47" s="5" t="e">
        <f>F47/Übersicht!$B$2</f>
        <v>#DIV/0!</v>
      </c>
      <c r="H47" s="5" t="e">
        <f>F47/Übersicht!$B$3</f>
        <v>#DIV/0!</v>
      </c>
    </row>
    <row r="48" spans="1:8" x14ac:dyDescent="0.2">
      <c r="A48" t="s">
        <v>13</v>
      </c>
      <c r="B48" s="67">
        <v>0</v>
      </c>
      <c r="C48" s="68">
        <v>0</v>
      </c>
      <c r="D48" s="1">
        <f t="shared" si="0"/>
        <v>0</v>
      </c>
      <c r="E48" s="70">
        <v>1</v>
      </c>
      <c r="F48" s="5">
        <f t="shared" si="1"/>
        <v>0</v>
      </c>
      <c r="G48" s="5" t="e">
        <f>F48/Übersicht!$B$2</f>
        <v>#DIV/0!</v>
      </c>
      <c r="H48" s="5" t="e">
        <f>F48/Übersicht!$B$3</f>
        <v>#DIV/0!</v>
      </c>
    </row>
    <row r="49" spans="1:8" x14ac:dyDescent="0.2">
      <c r="A49" t="s">
        <v>25</v>
      </c>
      <c r="B49" s="67">
        <v>0</v>
      </c>
      <c r="C49" s="68">
        <v>0</v>
      </c>
      <c r="D49" s="1">
        <f t="shared" si="0"/>
        <v>0</v>
      </c>
      <c r="E49" s="70">
        <v>1</v>
      </c>
      <c r="F49" s="5">
        <f t="shared" si="1"/>
        <v>0</v>
      </c>
      <c r="G49" s="5" t="e">
        <f>F49/Übersicht!$B$2</f>
        <v>#DIV/0!</v>
      </c>
      <c r="H49" s="5" t="e">
        <f>F49/Übersicht!$B$3</f>
        <v>#DIV/0!</v>
      </c>
    </row>
    <row r="50" spans="1:8" x14ac:dyDescent="0.2">
      <c r="A50" t="s">
        <v>39</v>
      </c>
      <c r="B50" s="67">
        <v>0</v>
      </c>
      <c r="C50" s="68">
        <v>0</v>
      </c>
      <c r="D50" s="1">
        <f t="shared" si="0"/>
        <v>0</v>
      </c>
      <c r="E50" s="70">
        <v>1</v>
      </c>
      <c r="F50" s="5">
        <f t="shared" si="1"/>
        <v>0</v>
      </c>
      <c r="G50" s="5" t="e">
        <f>F50/Übersicht!$B$2</f>
        <v>#DIV/0!</v>
      </c>
      <c r="H50" s="5" t="e">
        <f>F50/Übersicht!$B$3</f>
        <v>#DIV/0!</v>
      </c>
    </row>
    <row r="51" spans="1:8" x14ac:dyDescent="0.2">
      <c r="A51" t="s">
        <v>27</v>
      </c>
      <c r="B51" s="67">
        <v>0</v>
      </c>
      <c r="C51" s="68">
        <v>0</v>
      </c>
      <c r="D51" s="1">
        <f t="shared" si="0"/>
        <v>0</v>
      </c>
      <c r="E51" s="70">
        <v>1</v>
      </c>
      <c r="F51" s="5">
        <f t="shared" si="1"/>
        <v>0</v>
      </c>
      <c r="G51" s="5" t="e">
        <f>F51/Übersicht!$B$2</f>
        <v>#DIV/0!</v>
      </c>
      <c r="H51" s="5" t="e">
        <f>F51/Übersicht!$B$3</f>
        <v>#DIV/0!</v>
      </c>
    </row>
    <row r="52" spans="1:8" x14ac:dyDescent="0.2">
      <c r="B52" s="67"/>
      <c r="C52" s="68"/>
      <c r="E52" s="70"/>
      <c r="F52" s="5"/>
      <c r="G52" s="5"/>
      <c r="H52" s="5"/>
    </row>
    <row r="53" spans="1:8" x14ac:dyDescent="0.2">
      <c r="A53" s="2" t="s">
        <v>36</v>
      </c>
      <c r="B53" s="67"/>
      <c r="C53" s="68"/>
      <c r="E53" s="70"/>
      <c r="F53" s="5"/>
      <c r="G53" s="5"/>
      <c r="H53" s="5"/>
    </row>
    <row r="54" spans="1:8" x14ac:dyDescent="0.2">
      <c r="A54" t="s">
        <v>37</v>
      </c>
      <c r="B54" s="67">
        <v>0</v>
      </c>
      <c r="C54" s="68">
        <v>0</v>
      </c>
      <c r="D54" s="1">
        <f t="shared" si="0"/>
        <v>0</v>
      </c>
      <c r="E54" s="70">
        <v>0.1</v>
      </c>
      <c r="F54" s="5">
        <f t="shared" si="1"/>
        <v>0</v>
      </c>
      <c r="G54" s="5" t="e">
        <f>F54/Übersicht!$B$2</f>
        <v>#DIV/0!</v>
      </c>
      <c r="H54" s="5" t="e">
        <f>F54/Übersicht!$B$3</f>
        <v>#DIV/0!</v>
      </c>
    </row>
    <row r="55" spans="1:8" x14ac:dyDescent="0.2">
      <c r="A55" t="s">
        <v>38</v>
      </c>
      <c r="B55" s="67">
        <v>0</v>
      </c>
      <c r="C55" s="68">
        <v>0</v>
      </c>
      <c r="D55" s="1">
        <f t="shared" si="0"/>
        <v>0</v>
      </c>
      <c r="E55" s="70">
        <v>0.1</v>
      </c>
      <c r="F55" s="5">
        <f t="shared" si="1"/>
        <v>0</v>
      </c>
      <c r="G55" s="5" t="e">
        <f>F55/Übersicht!$B$2</f>
        <v>#DIV/0!</v>
      </c>
      <c r="H55" s="5" t="e">
        <f>F55/Übersicht!$B$3</f>
        <v>#DIV/0!</v>
      </c>
    </row>
    <row r="56" spans="1:8" x14ac:dyDescent="0.2">
      <c r="A56" t="s">
        <v>104</v>
      </c>
      <c r="B56" s="67">
        <v>0</v>
      </c>
      <c r="C56" s="68">
        <v>0</v>
      </c>
      <c r="D56" s="1">
        <f t="shared" si="0"/>
        <v>0</v>
      </c>
      <c r="E56" s="70">
        <v>0.1</v>
      </c>
      <c r="F56" s="5">
        <f t="shared" si="1"/>
        <v>0</v>
      </c>
      <c r="G56" s="5" t="e">
        <f>F56/Übersicht!$B$2</f>
        <v>#DIV/0!</v>
      </c>
      <c r="H56" s="5" t="e">
        <f>F56/Übersicht!$B$3</f>
        <v>#DIV/0!</v>
      </c>
    </row>
    <row r="57" spans="1:8" x14ac:dyDescent="0.2">
      <c r="A57" t="s">
        <v>105</v>
      </c>
      <c r="B57" s="67">
        <v>0</v>
      </c>
      <c r="C57" s="68">
        <v>0</v>
      </c>
      <c r="D57" s="1">
        <f t="shared" si="0"/>
        <v>0</v>
      </c>
      <c r="E57" s="70">
        <v>0.1</v>
      </c>
      <c r="F57" s="5">
        <f t="shared" si="1"/>
        <v>0</v>
      </c>
      <c r="G57" s="5" t="e">
        <f>F57/Übersicht!$B$2</f>
        <v>#DIV/0!</v>
      </c>
      <c r="H57" s="5" t="e">
        <f>F57/Übersicht!$B$3</f>
        <v>#DIV/0!</v>
      </c>
    </row>
    <row r="58" spans="1:8" x14ac:dyDescent="0.2">
      <c r="B58" s="67"/>
      <c r="C58" s="68"/>
      <c r="E58" s="70"/>
      <c r="F58" s="5"/>
      <c r="G58" s="5"/>
      <c r="H58" s="5"/>
    </row>
    <row r="59" spans="1:8" x14ac:dyDescent="0.2">
      <c r="A59" s="2" t="s">
        <v>68</v>
      </c>
      <c r="B59" s="67"/>
      <c r="C59" s="68"/>
      <c r="E59" s="70"/>
      <c r="F59" s="5"/>
      <c r="G59" s="5"/>
      <c r="H59" s="5"/>
    </row>
    <row r="60" spans="1:8" x14ac:dyDescent="0.2">
      <c r="A60" t="s">
        <v>90</v>
      </c>
      <c r="B60" s="67">
        <v>0</v>
      </c>
      <c r="C60" s="68">
        <v>0</v>
      </c>
      <c r="D60" s="1">
        <f t="shared" si="0"/>
        <v>0</v>
      </c>
      <c r="E60" s="70">
        <v>0.2</v>
      </c>
      <c r="F60" s="5">
        <f t="shared" si="1"/>
        <v>0</v>
      </c>
      <c r="G60" s="5" t="e">
        <f>F60/Übersicht!$B$2</f>
        <v>#DIV/0!</v>
      </c>
      <c r="H60" s="5" t="e">
        <f>F60/Übersicht!$B$3</f>
        <v>#DIV/0!</v>
      </c>
    </row>
    <row r="61" spans="1:8" x14ac:dyDescent="0.2">
      <c r="A61" t="s">
        <v>70</v>
      </c>
      <c r="B61" s="67">
        <v>0</v>
      </c>
      <c r="C61" s="68">
        <v>0</v>
      </c>
      <c r="D61" s="1">
        <f t="shared" si="0"/>
        <v>0</v>
      </c>
      <c r="E61" s="70">
        <v>1</v>
      </c>
      <c r="F61" s="5">
        <f t="shared" si="1"/>
        <v>0</v>
      </c>
      <c r="G61" s="5" t="e">
        <f>F61/Übersicht!$B$2</f>
        <v>#DIV/0!</v>
      </c>
      <c r="H61" s="5" t="e">
        <f>F61/Übersicht!$B$3</f>
        <v>#DIV/0!</v>
      </c>
    </row>
    <row r="62" spans="1:8" x14ac:dyDescent="0.2">
      <c r="A62" t="s">
        <v>73</v>
      </c>
      <c r="B62" s="67">
        <v>0</v>
      </c>
      <c r="C62" s="68">
        <v>0</v>
      </c>
      <c r="D62" s="1">
        <f t="shared" si="0"/>
        <v>0</v>
      </c>
      <c r="E62" s="70">
        <v>1</v>
      </c>
      <c r="F62" s="5">
        <f t="shared" si="1"/>
        <v>0</v>
      </c>
      <c r="G62" s="5" t="e">
        <f>F62/Übersicht!$B$2</f>
        <v>#DIV/0!</v>
      </c>
      <c r="H62" s="5" t="e">
        <f>F62/Übersicht!$B$3</f>
        <v>#DIV/0!</v>
      </c>
    </row>
    <row r="63" spans="1:8" x14ac:dyDescent="0.2">
      <c r="A63" t="s">
        <v>35</v>
      </c>
      <c r="B63" s="67">
        <v>0</v>
      </c>
      <c r="C63" s="68">
        <v>0</v>
      </c>
      <c r="D63" s="1">
        <f t="shared" si="0"/>
        <v>0</v>
      </c>
      <c r="E63" s="70">
        <v>1</v>
      </c>
      <c r="F63" s="5">
        <f t="shared" si="1"/>
        <v>0</v>
      </c>
      <c r="G63" s="5" t="e">
        <f>F63/Übersicht!$B$2</f>
        <v>#DIV/0!</v>
      </c>
      <c r="H63" s="5" t="e">
        <f>F63/Übersicht!$B$3</f>
        <v>#DIV/0!</v>
      </c>
    </row>
    <row r="64" spans="1:8" x14ac:dyDescent="0.2">
      <c r="A64" t="s">
        <v>114</v>
      </c>
      <c r="B64" s="67">
        <v>0</v>
      </c>
      <c r="C64" s="68">
        <v>0</v>
      </c>
      <c r="D64" s="1">
        <f t="shared" si="0"/>
        <v>0</v>
      </c>
      <c r="E64" s="70">
        <v>1</v>
      </c>
      <c r="F64" s="5">
        <f t="shared" si="1"/>
        <v>0</v>
      </c>
      <c r="G64" s="5" t="e">
        <f>F64/Übersicht!$B$2</f>
        <v>#DIV/0!</v>
      </c>
      <c r="H64" s="5" t="e">
        <f>F64/Übersicht!$B$3</f>
        <v>#DIV/0!</v>
      </c>
    </row>
    <row r="65" spans="1:10" x14ac:dyDescent="0.2">
      <c r="A65" t="s">
        <v>63</v>
      </c>
      <c r="B65" s="67">
        <v>0</v>
      </c>
      <c r="C65" s="68">
        <v>0</v>
      </c>
      <c r="D65" s="1">
        <f>B65*C65</f>
        <v>0</v>
      </c>
      <c r="E65" s="70">
        <v>0.15</v>
      </c>
      <c r="F65" s="5">
        <f t="shared" si="1"/>
        <v>0</v>
      </c>
      <c r="G65" s="5" t="e">
        <f>F65/Übersicht!$B$2</f>
        <v>#DIV/0!</v>
      </c>
      <c r="H65" s="5" t="e">
        <f>F65/Übersicht!$B$3</f>
        <v>#DIV/0!</v>
      </c>
    </row>
    <row r="66" spans="1:10" ht="16" thickBot="1" x14ac:dyDescent="0.25">
      <c r="A66" s="8"/>
      <c r="B66" s="9"/>
      <c r="C66" s="8"/>
      <c r="D66" s="9"/>
      <c r="E66" s="8"/>
      <c r="F66" s="10"/>
      <c r="G66" s="10"/>
      <c r="H66" s="10"/>
    </row>
    <row r="67" spans="1:10" ht="16" thickTop="1" x14ac:dyDescent="0.2">
      <c r="A67" s="2" t="s">
        <v>7</v>
      </c>
      <c r="D67" s="1" t="e">
        <f>SUM(D4:D66)</f>
        <v>#DIV/0!</v>
      </c>
      <c r="E67" s="1"/>
      <c r="F67" s="1" t="e">
        <f>SUM(F4:F65)</f>
        <v>#DIV/0!</v>
      </c>
      <c r="G67" s="1" t="e">
        <f>SUM(G4:G65)</f>
        <v>#DIV/0!</v>
      </c>
      <c r="H67" s="17" t="e">
        <f>SUM(H4:H65)</f>
        <v>#DIV/0!</v>
      </c>
      <c r="J67" s="16"/>
    </row>
    <row r="68" spans="1:10" x14ac:dyDescent="0.2">
      <c r="F68" s="5"/>
      <c r="G68" s="5"/>
      <c r="H68" s="5"/>
    </row>
    <row r="69" spans="1:10" s="3" customFormat="1" x14ac:dyDescent="0.2"/>
    <row r="80" spans="1:10" x14ac:dyDescent="0.2">
      <c r="G80" s="1"/>
      <c r="H80" s="1"/>
    </row>
    <row r="88" spans="8:8" x14ac:dyDescent="0.2">
      <c r="H88" s="3"/>
    </row>
    <row r="90" spans="8:8" x14ac:dyDescent="0.2">
      <c r="H90" s="5"/>
    </row>
    <row r="91" spans="8:8" x14ac:dyDescent="0.2">
      <c r="H91" s="5"/>
    </row>
    <row r="92" spans="8:8" x14ac:dyDescent="0.2">
      <c r="H92" s="5"/>
    </row>
    <row r="96" spans="8:8" x14ac:dyDescent="0.2">
      <c r="H96" s="5"/>
    </row>
    <row r="97" spans="6:8" x14ac:dyDescent="0.2">
      <c r="H97" s="5"/>
    </row>
    <row r="98" spans="6:8" x14ac:dyDescent="0.2">
      <c r="H98" s="5"/>
    </row>
    <row r="99" spans="6:8" x14ac:dyDescent="0.2">
      <c r="H99" s="5"/>
    </row>
    <row r="104" spans="6:8" x14ac:dyDescent="0.2">
      <c r="H104" s="5"/>
    </row>
    <row r="105" spans="6:8" x14ac:dyDescent="0.2">
      <c r="F105" s="5"/>
      <c r="G105" s="5"/>
      <c r="H105" s="5"/>
    </row>
    <row r="110" spans="6:8" x14ac:dyDescent="0.2">
      <c r="H110" s="1"/>
    </row>
    <row r="111" spans="6:8" s="3" customFormat="1" x14ac:dyDescent="0.2"/>
    <row r="113" spans="6:8" x14ac:dyDescent="0.2">
      <c r="H113" s="5"/>
    </row>
    <row r="114" spans="6:8" x14ac:dyDescent="0.2">
      <c r="H114" s="5"/>
    </row>
    <row r="115" spans="6:8" x14ac:dyDescent="0.2">
      <c r="H115" s="5"/>
    </row>
    <row r="116" spans="6:8" x14ac:dyDescent="0.2">
      <c r="H116" s="5"/>
    </row>
    <row r="117" spans="6:8" x14ac:dyDescent="0.2">
      <c r="H117" s="5"/>
    </row>
    <row r="118" spans="6:8" x14ac:dyDescent="0.2">
      <c r="H118" s="5"/>
    </row>
    <row r="119" spans="6:8" x14ac:dyDescent="0.2">
      <c r="H119" s="5"/>
    </row>
    <row r="120" spans="6:8" x14ac:dyDescent="0.2">
      <c r="H120" s="5"/>
    </row>
    <row r="121" spans="6:8" x14ac:dyDescent="0.2">
      <c r="H121" s="5"/>
    </row>
    <row r="122" spans="6:8" x14ac:dyDescent="0.2">
      <c r="H122" s="5"/>
    </row>
    <row r="123" spans="6:8" x14ac:dyDescent="0.2">
      <c r="H123" s="5"/>
    </row>
    <row r="124" spans="6:8" x14ac:dyDescent="0.2">
      <c r="H124" s="5"/>
    </row>
    <row r="126" spans="6:8" x14ac:dyDescent="0.2">
      <c r="H126" s="5"/>
    </row>
    <row r="127" spans="6:8" x14ac:dyDescent="0.2">
      <c r="F127" s="5"/>
      <c r="G127" s="5"/>
    </row>
    <row r="130" spans="6:7" x14ac:dyDescent="0.2">
      <c r="F130" s="1"/>
    </row>
    <row r="131" spans="6:7" x14ac:dyDescent="0.2">
      <c r="F131" s="5"/>
    </row>
    <row r="132" spans="6:7" x14ac:dyDescent="0.2">
      <c r="F132" s="5"/>
      <c r="G132" s="1"/>
    </row>
    <row r="133" spans="6:7" x14ac:dyDescent="0.2">
      <c r="F133" s="5"/>
      <c r="G133" s="1"/>
    </row>
  </sheetData>
  <sheetProtection algorithmName="SHA-512" hashValue="MzOd7aWAnVtgP57fQw598LyUumR2GZkG6DsxkA8gURJ/woB+LZPSZr+wD0HGyy9hfVMStalR3W4lb86CqclCeQ==" saltValue="I0cxeXcnA2QNVN9pvsThFQ==" spinCount="100000" sheet="1" objects="1" scenarios="1"/>
  <mergeCells count="1">
    <mergeCell ref="A1:H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B3" sqref="B3"/>
    </sheetView>
  </sheetViews>
  <sheetFormatPr baseColWidth="10" defaultRowHeight="15" x14ac:dyDescent="0.2"/>
  <cols>
    <col min="1" max="1" width="27.5" bestFit="1" customWidth="1"/>
    <col min="2" max="2" width="11.33203125" bestFit="1" customWidth="1"/>
    <col min="3" max="3" width="6.33203125" bestFit="1" customWidth="1"/>
    <col min="4" max="4" width="17.83203125" bestFit="1" customWidth="1"/>
    <col min="5" max="5" width="11.83203125" bestFit="1" customWidth="1"/>
    <col min="6" max="6" width="15.5" bestFit="1" customWidth="1"/>
  </cols>
  <sheetData>
    <row r="1" spans="1:6" ht="19" x14ac:dyDescent="0.25">
      <c r="A1" s="117" t="s">
        <v>8</v>
      </c>
      <c r="B1" s="117"/>
      <c r="C1" s="117"/>
      <c r="D1" s="117"/>
      <c r="E1" s="117"/>
      <c r="F1" s="117"/>
    </row>
    <row r="2" spans="1:6" s="20" customFormat="1" x14ac:dyDescent="0.2">
      <c r="A2" s="18"/>
      <c r="B2" s="19" t="s">
        <v>0</v>
      </c>
      <c r="C2" s="18" t="s">
        <v>1</v>
      </c>
      <c r="D2" s="19" t="s">
        <v>3</v>
      </c>
      <c r="E2" s="18" t="s">
        <v>5</v>
      </c>
      <c r="F2" s="18" t="s">
        <v>10</v>
      </c>
    </row>
    <row r="3" spans="1:6" x14ac:dyDescent="0.2">
      <c r="A3" t="s">
        <v>15</v>
      </c>
      <c r="B3" s="67">
        <v>0</v>
      </c>
      <c r="C3" s="68">
        <v>0</v>
      </c>
      <c r="D3" s="1">
        <f t="shared" ref="D3:D9" si="0">B3*C3</f>
        <v>0</v>
      </c>
      <c r="E3" s="5" t="e">
        <f>D3/Übersicht!$B$2</f>
        <v>#DIV/0!</v>
      </c>
      <c r="F3" s="5" t="e">
        <f>D3/Übersicht!$B$3</f>
        <v>#DIV/0!</v>
      </c>
    </row>
    <row r="4" spans="1:6" x14ac:dyDescent="0.2">
      <c r="A4" t="s">
        <v>71</v>
      </c>
      <c r="B4" s="67">
        <v>0</v>
      </c>
      <c r="C4" s="68">
        <v>0</v>
      </c>
      <c r="D4" s="1">
        <f t="shared" si="0"/>
        <v>0</v>
      </c>
      <c r="E4" s="5" t="e">
        <f>D4/Übersicht!$B$2</f>
        <v>#DIV/0!</v>
      </c>
      <c r="F4" s="5" t="e">
        <f>D4/Übersicht!$B$3</f>
        <v>#DIV/0!</v>
      </c>
    </row>
    <row r="5" spans="1:6" x14ac:dyDescent="0.2">
      <c r="A5" t="s">
        <v>16</v>
      </c>
      <c r="B5" s="67">
        <v>0</v>
      </c>
      <c r="C5" s="68">
        <v>0</v>
      </c>
      <c r="D5" s="1">
        <f t="shared" si="0"/>
        <v>0</v>
      </c>
      <c r="E5" s="5" t="e">
        <f>D5/Übersicht!$B$2</f>
        <v>#DIV/0!</v>
      </c>
      <c r="F5" s="5" t="e">
        <f>D5/Übersicht!$B$3</f>
        <v>#DIV/0!</v>
      </c>
    </row>
    <row r="6" spans="1:6" x14ac:dyDescent="0.2">
      <c r="A6" t="s">
        <v>56</v>
      </c>
      <c r="B6" s="67">
        <v>0</v>
      </c>
      <c r="C6" s="68">
        <v>0</v>
      </c>
      <c r="D6" s="1">
        <f t="shared" si="0"/>
        <v>0</v>
      </c>
      <c r="E6" s="5" t="e">
        <f>D6/Übersicht!$B$2</f>
        <v>#DIV/0!</v>
      </c>
      <c r="F6" s="5" t="e">
        <f>D6/Übersicht!$B$3</f>
        <v>#DIV/0!</v>
      </c>
    </row>
    <row r="7" spans="1:6" x14ac:dyDescent="0.2">
      <c r="A7" t="s">
        <v>44</v>
      </c>
      <c r="B7" s="67">
        <v>0</v>
      </c>
      <c r="C7" s="68">
        <v>0</v>
      </c>
      <c r="D7" s="1">
        <f t="shared" si="0"/>
        <v>0</v>
      </c>
      <c r="E7" s="5" t="e">
        <f>D7/Übersicht!$B$2</f>
        <v>#DIV/0!</v>
      </c>
      <c r="F7" s="5" t="e">
        <f>D7/Übersicht!$B$3</f>
        <v>#DIV/0!</v>
      </c>
    </row>
    <row r="8" spans="1:6" x14ac:dyDescent="0.2">
      <c r="A8" t="s">
        <v>69</v>
      </c>
      <c r="B8" s="67">
        <v>0</v>
      </c>
      <c r="C8" s="68">
        <v>0</v>
      </c>
      <c r="D8" s="1">
        <f t="shared" si="0"/>
        <v>0</v>
      </c>
      <c r="E8" s="5" t="e">
        <f>D8/Übersicht!$B$2</f>
        <v>#DIV/0!</v>
      </c>
      <c r="F8" s="5" t="e">
        <f>D8/Übersicht!$B$3</f>
        <v>#DIV/0!</v>
      </c>
    </row>
    <row r="9" spans="1:6" x14ac:dyDescent="0.2">
      <c r="A9" t="s">
        <v>118</v>
      </c>
      <c r="B9" s="67">
        <v>0</v>
      </c>
      <c r="C9" s="68">
        <v>0</v>
      </c>
      <c r="D9" s="1">
        <f t="shared" si="0"/>
        <v>0</v>
      </c>
      <c r="E9" s="5" t="e">
        <f>D9/Übersicht!$B$2</f>
        <v>#DIV/0!</v>
      </c>
      <c r="F9" s="5" t="e">
        <f>D9/Übersicht!$B$3</f>
        <v>#DIV/0!</v>
      </c>
    </row>
    <row r="10" spans="1:6" x14ac:dyDescent="0.2">
      <c r="A10" t="s">
        <v>66</v>
      </c>
      <c r="B10" s="67" t="e">
        <f>Jungvölker!B6</f>
        <v>#DIV/0!</v>
      </c>
      <c r="C10" s="71">
        <v>0.1</v>
      </c>
      <c r="D10" s="1" t="e">
        <f>B10*C10*Übersicht!B2</f>
        <v>#DIV/0!</v>
      </c>
      <c r="E10" s="5" t="e">
        <f>D10/Übersicht!$B$2</f>
        <v>#DIV/0!</v>
      </c>
      <c r="F10" s="5" t="e">
        <f>D10/Übersicht!$B$3</f>
        <v>#DIV/0!</v>
      </c>
    </row>
    <row r="11" spans="1:6" x14ac:dyDescent="0.2">
      <c r="B11" s="67"/>
      <c r="C11" s="71"/>
      <c r="D11" s="1"/>
      <c r="E11" s="5"/>
      <c r="F11" s="5"/>
    </row>
    <row r="12" spans="1:6" ht="16" thickBot="1" x14ac:dyDescent="0.25">
      <c r="A12" s="8" t="s">
        <v>194</v>
      </c>
      <c r="B12" s="72">
        <v>0</v>
      </c>
      <c r="C12" s="73">
        <v>0</v>
      </c>
      <c r="D12" s="9">
        <f>B12*C12</f>
        <v>0</v>
      </c>
      <c r="E12" s="9" t="e">
        <f>D12/Übersicht!$B$2</f>
        <v>#DIV/0!</v>
      </c>
      <c r="F12" s="9" t="e">
        <f>D12/Übersicht!$B$3</f>
        <v>#DIV/0!</v>
      </c>
    </row>
    <row r="13" spans="1:6" ht="16" thickTop="1" x14ac:dyDescent="0.2">
      <c r="A13" t="s">
        <v>9</v>
      </c>
      <c r="B13" s="1"/>
      <c r="D13" s="1" t="e">
        <f>SUM(D3:D12)</f>
        <v>#DIV/0!</v>
      </c>
      <c r="E13" s="1" t="e">
        <f>SUM(E3:E12)</f>
        <v>#DIV/0!</v>
      </c>
      <c r="F13" s="1" t="e">
        <f>SUM(F3:F12)</f>
        <v>#DIV/0!</v>
      </c>
    </row>
  </sheetData>
  <sheetProtection algorithmName="SHA-512" hashValue="3aMlkXUvdhZgAdDlNcVfRPQqQkjJjVF+QzcCgYV89DqSj4Ql+tAjmVU1x90o6x/6Xg6+hO8qPKO3g6O8irETdQ==" saltValue="YvtG2Thf9fee7vbqahHFww==" spinCount="100000" sheet="1" objects="1" scenarios="1" selectLockedCells="1"/>
  <mergeCells count="1">
    <mergeCell ref="A1:F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"/>
  <sheetViews>
    <sheetView workbookViewId="0">
      <selection activeCell="B24" sqref="B24"/>
    </sheetView>
  </sheetViews>
  <sheetFormatPr baseColWidth="10" defaultRowHeight="15" x14ac:dyDescent="0.2"/>
  <cols>
    <col min="1" max="1" width="34.33203125" bestFit="1" customWidth="1"/>
    <col min="2" max="2" width="11.83203125" bestFit="1" customWidth="1"/>
    <col min="3" max="3" width="6.33203125" bestFit="1" customWidth="1"/>
    <col min="4" max="4" width="17.1640625" bestFit="1" customWidth="1"/>
    <col min="5" max="5" width="17.5" bestFit="1" customWidth="1"/>
    <col min="6" max="6" width="10.83203125" bestFit="1" customWidth="1"/>
    <col min="7" max="7" width="17.83203125" bestFit="1" customWidth="1"/>
  </cols>
  <sheetData>
    <row r="1" spans="1:7" ht="25" thickBot="1" x14ac:dyDescent="0.35">
      <c r="A1" s="118" t="s">
        <v>31</v>
      </c>
      <c r="B1" s="118"/>
      <c r="C1" s="118"/>
      <c r="D1" s="118"/>
      <c r="E1" s="118"/>
      <c r="F1" s="118"/>
      <c r="G1" s="118"/>
    </row>
    <row r="2" spans="1:7" x14ac:dyDescent="0.2">
      <c r="A2" s="43" t="s">
        <v>140</v>
      </c>
      <c r="B2" s="124">
        <v>0</v>
      </c>
    </row>
    <row r="3" spans="1:7" x14ac:dyDescent="0.2">
      <c r="A3" s="44" t="s">
        <v>42</v>
      </c>
      <c r="B3" s="125">
        <v>0</v>
      </c>
    </row>
    <row r="4" spans="1:7" ht="16" thickBot="1" x14ac:dyDescent="0.25">
      <c r="A4" s="45" t="s">
        <v>148</v>
      </c>
      <c r="B4" s="126">
        <f>B2*B3</f>
        <v>0</v>
      </c>
    </row>
    <row r="5" spans="1:7" x14ac:dyDescent="0.2">
      <c r="A5" s="43" t="s">
        <v>14</v>
      </c>
      <c r="B5" s="127">
        <f>F30+D39</f>
        <v>0</v>
      </c>
    </row>
    <row r="6" spans="1:7" ht="16" thickBot="1" x14ac:dyDescent="0.25">
      <c r="A6" s="45" t="s">
        <v>28</v>
      </c>
      <c r="B6" s="128" t="e">
        <f>G30+E39</f>
        <v>#DIV/0!</v>
      </c>
    </row>
    <row r="7" spans="1:7" x14ac:dyDescent="0.2">
      <c r="A7" s="33"/>
      <c r="B7" s="40"/>
    </row>
    <row r="8" spans="1:7" ht="24" customHeight="1" thickBot="1" x14ac:dyDescent="0.3">
      <c r="A8" s="119" t="s">
        <v>193</v>
      </c>
      <c r="B8" s="119"/>
    </row>
    <row r="9" spans="1:7" x14ac:dyDescent="0.2">
      <c r="A9" s="34" t="s">
        <v>81</v>
      </c>
      <c r="B9" s="110">
        <f>F30</f>
        <v>0</v>
      </c>
    </row>
    <row r="10" spans="1:7" ht="16" thickBot="1" x14ac:dyDescent="0.25">
      <c r="A10" s="35" t="s">
        <v>132</v>
      </c>
      <c r="B10" s="122" t="e">
        <f>G30</f>
        <v>#DIV/0!</v>
      </c>
    </row>
    <row r="11" spans="1:7" x14ac:dyDescent="0.2">
      <c r="A11" s="34" t="s">
        <v>109</v>
      </c>
      <c r="B11" s="110">
        <f>D39</f>
        <v>0</v>
      </c>
    </row>
    <row r="12" spans="1:7" x14ac:dyDescent="0.2">
      <c r="A12" s="36" t="s">
        <v>122</v>
      </c>
      <c r="B12" s="123">
        <f>D38</f>
        <v>0</v>
      </c>
    </row>
    <row r="13" spans="1:7" ht="16" thickBot="1" x14ac:dyDescent="0.25">
      <c r="A13" s="35" t="s">
        <v>134</v>
      </c>
      <c r="B13" s="122" t="e">
        <f>E39</f>
        <v>#DIV/0!</v>
      </c>
    </row>
    <row r="14" spans="1:7" x14ac:dyDescent="0.2">
      <c r="A14" s="34" t="s">
        <v>135</v>
      </c>
      <c r="B14" s="110">
        <v>0</v>
      </c>
    </row>
    <row r="15" spans="1:7" x14ac:dyDescent="0.2">
      <c r="A15" s="37" t="s">
        <v>150</v>
      </c>
      <c r="B15" s="123" t="e">
        <f>B14-B13</f>
        <v>#DIV/0!</v>
      </c>
    </row>
    <row r="16" spans="1:7" ht="16" thickBot="1" x14ac:dyDescent="0.25">
      <c r="A16" s="36" t="s">
        <v>137</v>
      </c>
      <c r="B16" s="123" t="e">
        <f>B15-B10</f>
        <v>#DIV/0!</v>
      </c>
    </row>
    <row r="17" spans="1:7" x14ac:dyDescent="0.2">
      <c r="A17" s="34" t="s">
        <v>149</v>
      </c>
      <c r="B17" s="111">
        <v>0</v>
      </c>
    </row>
    <row r="18" spans="1:7" ht="16" thickBot="1" x14ac:dyDescent="0.25">
      <c r="A18" s="38" t="s">
        <v>65</v>
      </c>
      <c r="B18" s="122" t="e">
        <f>B16*B17</f>
        <v>#DIV/0!</v>
      </c>
    </row>
    <row r="19" spans="1:7" x14ac:dyDescent="0.2">
      <c r="A19" s="39"/>
      <c r="B19" s="40"/>
    </row>
    <row r="20" spans="1:7" x14ac:dyDescent="0.2">
      <c r="A20" s="39"/>
      <c r="B20" s="40"/>
    </row>
    <row r="21" spans="1:7" x14ac:dyDescent="0.2">
      <c r="B21" s="1"/>
      <c r="D21" s="3"/>
      <c r="E21" s="3"/>
      <c r="F21" s="3"/>
      <c r="G21" s="3"/>
    </row>
    <row r="22" spans="1:7" ht="20" x14ac:dyDescent="0.2">
      <c r="A22" s="6" t="s">
        <v>6</v>
      </c>
      <c r="B22" s="4"/>
      <c r="C22" s="3"/>
      <c r="D22" s="4"/>
      <c r="E22" s="3"/>
      <c r="F22" s="3"/>
      <c r="G22" s="3"/>
    </row>
    <row r="23" spans="1:7" s="20" customFormat="1" x14ac:dyDescent="0.2">
      <c r="A23" s="27"/>
      <c r="B23" s="28" t="s">
        <v>0</v>
      </c>
      <c r="C23" s="27" t="s">
        <v>1</v>
      </c>
      <c r="D23" s="28" t="s">
        <v>123</v>
      </c>
      <c r="E23" s="27" t="s">
        <v>107</v>
      </c>
      <c r="F23" s="27" t="s">
        <v>106</v>
      </c>
      <c r="G23" s="27" t="s">
        <v>133</v>
      </c>
    </row>
    <row r="24" spans="1:7" x14ac:dyDescent="0.2">
      <c r="A24" s="29" t="s">
        <v>29</v>
      </c>
      <c r="B24" s="74">
        <v>0</v>
      </c>
      <c r="C24" s="75">
        <v>0</v>
      </c>
      <c r="D24" s="30">
        <f t="shared" ref="D24:D29" si="0">B24*C24</f>
        <v>0</v>
      </c>
      <c r="E24" s="31">
        <v>0.1</v>
      </c>
      <c r="F24" s="32">
        <f t="shared" ref="F24:F29" si="1">D24*E24</f>
        <v>0</v>
      </c>
      <c r="G24" s="32" t="e">
        <f t="shared" ref="G24:G29" si="2">F24/$B$2</f>
        <v>#DIV/0!</v>
      </c>
    </row>
    <row r="25" spans="1:7" x14ac:dyDescent="0.2">
      <c r="A25" s="29" t="s">
        <v>33</v>
      </c>
      <c r="B25" s="74">
        <v>0</v>
      </c>
      <c r="C25" s="75">
        <v>0</v>
      </c>
      <c r="D25" s="30">
        <f t="shared" si="0"/>
        <v>0</v>
      </c>
      <c r="E25" s="31">
        <v>0.2</v>
      </c>
      <c r="F25" s="32">
        <f t="shared" si="1"/>
        <v>0</v>
      </c>
      <c r="G25" s="32" t="e">
        <f t="shared" si="2"/>
        <v>#DIV/0!</v>
      </c>
    </row>
    <row r="26" spans="1:7" x14ac:dyDescent="0.2">
      <c r="A26" s="29" t="s">
        <v>30</v>
      </c>
      <c r="B26" s="74">
        <v>0</v>
      </c>
      <c r="C26" s="75">
        <v>0</v>
      </c>
      <c r="D26" s="30">
        <f t="shared" si="0"/>
        <v>0</v>
      </c>
      <c r="E26" s="31">
        <v>0.2</v>
      </c>
      <c r="F26" s="32">
        <f t="shared" si="1"/>
        <v>0</v>
      </c>
      <c r="G26" s="32" t="e">
        <f t="shared" si="2"/>
        <v>#DIV/0!</v>
      </c>
    </row>
    <row r="27" spans="1:7" x14ac:dyDescent="0.2">
      <c r="A27" s="29" t="s">
        <v>48</v>
      </c>
      <c r="B27" s="74">
        <v>0</v>
      </c>
      <c r="C27" s="75">
        <v>0</v>
      </c>
      <c r="D27" s="30">
        <f t="shared" si="0"/>
        <v>0</v>
      </c>
      <c r="E27" s="31">
        <v>0.1</v>
      </c>
      <c r="F27" s="32">
        <f t="shared" si="1"/>
        <v>0</v>
      </c>
      <c r="G27" s="32" t="e">
        <f t="shared" si="2"/>
        <v>#DIV/0!</v>
      </c>
    </row>
    <row r="28" spans="1:7" x14ac:dyDescent="0.2">
      <c r="A28" s="29" t="s">
        <v>139</v>
      </c>
      <c r="B28" s="74">
        <v>0</v>
      </c>
      <c r="C28" s="75">
        <v>0</v>
      </c>
      <c r="D28" s="30">
        <f t="shared" si="0"/>
        <v>0</v>
      </c>
      <c r="E28" s="31">
        <v>0.3</v>
      </c>
      <c r="F28" s="32">
        <f t="shared" si="1"/>
        <v>0</v>
      </c>
      <c r="G28" s="32" t="e">
        <f t="shared" si="2"/>
        <v>#DIV/0!</v>
      </c>
    </row>
    <row r="29" spans="1:7" ht="16" thickBot="1" x14ac:dyDescent="0.25">
      <c r="A29" s="8" t="s">
        <v>49</v>
      </c>
      <c r="B29" s="72">
        <v>0</v>
      </c>
      <c r="C29" s="76">
        <v>0</v>
      </c>
      <c r="D29" s="9">
        <f t="shared" si="0"/>
        <v>0</v>
      </c>
      <c r="E29" s="11">
        <v>0.1</v>
      </c>
      <c r="F29" s="10">
        <f t="shared" si="1"/>
        <v>0</v>
      </c>
      <c r="G29" s="10" t="e">
        <f t="shared" si="2"/>
        <v>#DIV/0!</v>
      </c>
    </row>
    <row r="30" spans="1:7" ht="16" thickTop="1" x14ac:dyDescent="0.2">
      <c r="A30" s="2" t="s">
        <v>7</v>
      </c>
      <c r="B30" s="1"/>
      <c r="D30" s="1"/>
      <c r="E30" s="12"/>
      <c r="F30" s="5">
        <f>SUM(F24:F29)</f>
        <v>0</v>
      </c>
      <c r="G30" s="5" t="e">
        <f>SUM(G24:G29)</f>
        <v>#DIV/0!</v>
      </c>
    </row>
    <row r="31" spans="1:7" x14ac:dyDescent="0.2">
      <c r="A31" s="2"/>
      <c r="B31" s="1"/>
      <c r="D31" s="1"/>
      <c r="E31" s="12"/>
      <c r="F31" s="5"/>
      <c r="G31" s="5"/>
    </row>
    <row r="32" spans="1:7" ht="19" x14ac:dyDescent="0.25">
      <c r="A32" s="7" t="s">
        <v>8</v>
      </c>
      <c r="B32" s="1"/>
      <c r="D32" s="1"/>
      <c r="F32" s="5"/>
      <c r="G32" s="5"/>
    </row>
    <row r="33" spans="1:7" s="20" customFormat="1" x14ac:dyDescent="0.2">
      <c r="A33" s="27"/>
      <c r="B33" s="28" t="s">
        <v>0</v>
      </c>
      <c r="C33" s="27" t="s">
        <v>1</v>
      </c>
      <c r="D33" s="28" t="s">
        <v>126</v>
      </c>
      <c r="E33" s="33" t="s">
        <v>136</v>
      </c>
    </row>
    <row r="34" spans="1:7" x14ac:dyDescent="0.2">
      <c r="A34" s="29" t="s">
        <v>75</v>
      </c>
      <c r="B34" s="74">
        <v>0</v>
      </c>
      <c r="C34" s="77">
        <v>0</v>
      </c>
      <c r="D34" s="30">
        <f>B34*C34</f>
        <v>0</v>
      </c>
      <c r="E34" s="32" t="e">
        <f>D34/$B$2</f>
        <v>#DIV/0!</v>
      </c>
    </row>
    <row r="35" spans="1:7" x14ac:dyDescent="0.2">
      <c r="A35" s="29" t="s">
        <v>138</v>
      </c>
      <c r="B35" s="74">
        <v>0</v>
      </c>
      <c r="C35" s="75">
        <v>0</v>
      </c>
      <c r="D35" s="30">
        <f>B35*C35</f>
        <v>0</v>
      </c>
      <c r="E35" s="32" t="e">
        <f t="shared" ref="E35:E38" si="3">D35/$B$2</f>
        <v>#DIV/0!</v>
      </c>
    </row>
    <row r="36" spans="1:7" x14ac:dyDescent="0.2">
      <c r="A36" s="29" t="s">
        <v>78</v>
      </c>
      <c r="B36" s="74">
        <f>Übersicht!B4/5*4*7</f>
        <v>0</v>
      </c>
      <c r="C36" s="75">
        <v>0</v>
      </c>
      <c r="D36" s="30">
        <f>B36*C36</f>
        <v>0</v>
      </c>
      <c r="E36" s="32" t="e">
        <f t="shared" si="3"/>
        <v>#DIV/0!</v>
      </c>
    </row>
    <row r="37" spans="1:7" x14ac:dyDescent="0.2">
      <c r="A37" s="29" t="s">
        <v>82</v>
      </c>
      <c r="B37" s="74">
        <v>0</v>
      </c>
      <c r="C37" s="75">
        <v>0</v>
      </c>
      <c r="D37" s="30">
        <f>B37*C37</f>
        <v>0</v>
      </c>
      <c r="E37" s="32" t="e">
        <f t="shared" si="3"/>
        <v>#DIV/0!</v>
      </c>
    </row>
    <row r="38" spans="1:7" ht="16" thickBot="1" x14ac:dyDescent="0.25">
      <c r="A38" s="8" t="s">
        <v>128</v>
      </c>
      <c r="B38" s="72">
        <v>0</v>
      </c>
      <c r="C38" s="73">
        <v>0</v>
      </c>
      <c r="D38" s="9">
        <f>B38*C38*B2</f>
        <v>0</v>
      </c>
      <c r="E38" s="10" t="e">
        <f t="shared" si="3"/>
        <v>#DIV/0!</v>
      </c>
    </row>
    <row r="39" spans="1:7" ht="16" thickTop="1" x14ac:dyDescent="0.2">
      <c r="A39" s="2" t="s">
        <v>64</v>
      </c>
      <c r="B39" s="1"/>
      <c r="D39" s="5">
        <f>SUM(D34:D38)</f>
        <v>0</v>
      </c>
      <c r="E39" s="26" t="e">
        <f>SUM(E34:E38)</f>
        <v>#DIV/0!</v>
      </c>
      <c r="G39" s="5"/>
    </row>
  </sheetData>
  <sheetProtection algorithmName="SHA-512" hashValue="TyPelun/AoIzbMnq9iPPNmkMK5PBcWl4qMGJgudJfgpUN78/DmKxh5uUK6NzZ3OPWbbxrM8kTdZc/QHHLxwEkg==" saltValue="9HfwvLhxeK1Yz+qhQwDJ1w==" spinCount="100000" sheet="1" objects="1" scenarios="1" selectLockedCells="1"/>
  <mergeCells count="2">
    <mergeCell ref="A1:G1"/>
    <mergeCell ref="A8:B8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workbookViewId="0">
      <selection activeCell="D10" sqref="D10"/>
    </sheetView>
  </sheetViews>
  <sheetFormatPr baseColWidth="10" defaultRowHeight="15" x14ac:dyDescent="0.2"/>
  <cols>
    <col min="1" max="1" width="30.83203125" bestFit="1" customWidth="1"/>
    <col min="2" max="2" width="12.83203125" bestFit="1" customWidth="1"/>
    <col min="3" max="3" width="10.83203125" bestFit="1" customWidth="1"/>
    <col min="4" max="4" width="17.1640625" bestFit="1" customWidth="1"/>
    <col min="5" max="5" width="13.1640625" bestFit="1" customWidth="1"/>
    <col min="6" max="6" width="10.83203125" bestFit="1" customWidth="1"/>
    <col min="7" max="7" width="13.6640625" bestFit="1" customWidth="1"/>
  </cols>
  <sheetData>
    <row r="1" spans="1:7" ht="25" thickBot="1" x14ac:dyDescent="0.35">
      <c r="A1" s="120" t="s">
        <v>41</v>
      </c>
      <c r="B1" s="120"/>
      <c r="C1" s="120"/>
      <c r="D1" s="120"/>
      <c r="E1" s="120"/>
      <c r="F1" s="120"/>
      <c r="G1" s="120"/>
    </row>
    <row r="2" spans="1:7" x14ac:dyDescent="0.2">
      <c r="A2" s="46" t="s">
        <v>144</v>
      </c>
      <c r="B2" s="78">
        <v>0</v>
      </c>
    </row>
    <row r="3" spans="1:7" x14ac:dyDescent="0.2">
      <c r="A3" s="47" t="s">
        <v>145</v>
      </c>
      <c r="B3" s="79">
        <v>0</v>
      </c>
    </row>
    <row r="4" spans="1:7" ht="16" thickBot="1" x14ac:dyDescent="0.25">
      <c r="A4" s="48" t="s">
        <v>146</v>
      </c>
      <c r="B4" s="80">
        <v>0</v>
      </c>
    </row>
    <row r="5" spans="1:7" x14ac:dyDescent="0.2">
      <c r="A5" s="46" t="s">
        <v>14</v>
      </c>
      <c r="B5" s="81">
        <f>F26+D36</f>
        <v>0</v>
      </c>
    </row>
    <row r="6" spans="1:7" ht="14.5" customHeight="1" thickBot="1" x14ac:dyDescent="0.25">
      <c r="A6" s="48" t="s">
        <v>147</v>
      </c>
      <c r="B6" s="82" t="e">
        <f>G26+E36</f>
        <v>#DIV/0!</v>
      </c>
    </row>
    <row r="7" spans="1:7" x14ac:dyDescent="0.2">
      <c r="A7" s="41"/>
      <c r="B7" s="42"/>
    </row>
    <row r="8" spans="1:7" ht="20" thickBot="1" x14ac:dyDescent="0.3">
      <c r="A8" s="121" t="s">
        <v>193</v>
      </c>
      <c r="B8" s="121"/>
    </row>
    <row r="9" spans="1:7" ht="14.5" customHeight="1" x14ac:dyDescent="0.2">
      <c r="A9" s="34" t="s">
        <v>81</v>
      </c>
      <c r="B9" s="83">
        <f>F26</f>
        <v>0</v>
      </c>
    </row>
    <row r="10" spans="1:7" ht="14.5" customHeight="1" thickBot="1" x14ac:dyDescent="0.25">
      <c r="A10" s="35" t="s">
        <v>141</v>
      </c>
      <c r="B10" s="84" t="e">
        <f>G26</f>
        <v>#DIV/0!</v>
      </c>
    </row>
    <row r="11" spans="1:7" ht="14.5" customHeight="1" x14ac:dyDescent="0.2">
      <c r="A11" s="34" t="s">
        <v>109</v>
      </c>
      <c r="B11" s="83">
        <f>D36</f>
        <v>0</v>
      </c>
    </row>
    <row r="12" spans="1:7" ht="14.5" customHeight="1" x14ac:dyDescent="0.2">
      <c r="A12" s="36" t="s">
        <v>122</v>
      </c>
      <c r="B12" s="85">
        <f>D35</f>
        <v>0</v>
      </c>
    </row>
    <row r="13" spans="1:7" ht="14.5" customHeight="1" thickBot="1" x14ac:dyDescent="0.25">
      <c r="A13" s="35" t="s">
        <v>142</v>
      </c>
      <c r="B13" s="84" t="e">
        <f>E36</f>
        <v>#DIV/0!</v>
      </c>
    </row>
    <row r="14" spans="1:7" ht="14.5" customHeight="1" x14ac:dyDescent="0.2">
      <c r="A14" s="34" t="s">
        <v>135</v>
      </c>
      <c r="B14" s="86">
        <v>0</v>
      </c>
    </row>
    <row r="15" spans="1:7" ht="14.5" customHeight="1" x14ac:dyDescent="0.2">
      <c r="A15" s="37" t="s">
        <v>80</v>
      </c>
      <c r="B15" s="85" t="e">
        <f>B14-B13</f>
        <v>#DIV/0!</v>
      </c>
    </row>
    <row r="16" spans="1:7" ht="14.5" customHeight="1" thickBot="1" x14ac:dyDescent="0.25">
      <c r="A16" s="36" t="s">
        <v>137</v>
      </c>
      <c r="B16" s="85" t="e">
        <f>B15-B10</f>
        <v>#DIV/0!</v>
      </c>
    </row>
    <row r="17" spans="1:7" ht="14.5" customHeight="1" x14ac:dyDescent="0.2">
      <c r="A17" s="34" t="s">
        <v>151</v>
      </c>
      <c r="B17" s="87">
        <v>0</v>
      </c>
    </row>
    <row r="18" spans="1:7" ht="14.5" customHeight="1" thickBot="1" x14ac:dyDescent="0.25">
      <c r="A18" s="38" t="s">
        <v>65</v>
      </c>
      <c r="B18" s="84" t="e">
        <f>B16*B17</f>
        <v>#DIV/0!</v>
      </c>
    </row>
    <row r="19" spans="1:7" ht="14.5" customHeight="1" x14ac:dyDescent="0.2">
      <c r="A19" s="41"/>
      <c r="B19" s="42"/>
    </row>
    <row r="20" spans="1:7" ht="20" x14ac:dyDescent="0.2">
      <c r="A20" s="6" t="s">
        <v>6</v>
      </c>
      <c r="B20" s="4"/>
      <c r="C20" s="3"/>
      <c r="D20" s="4"/>
      <c r="E20" s="3"/>
      <c r="F20" s="3"/>
      <c r="G20" s="3"/>
    </row>
    <row r="21" spans="1:7" s="20" customFormat="1" x14ac:dyDescent="0.2">
      <c r="A21" s="18"/>
      <c r="B21" s="19" t="s">
        <v>0</v>
      </c>
      <c r="C21" s="18" t="s">
        <v>1</v>
      </c>
      <c r="D21" s="19" t="s">
        <v>123</v>
      </c>
      <c r="E21" s="18" t="s">
        <v>107</v>
      </c>
      <c r="F21" s="18" t="s">
        <v>106</v>
      </c>
      <c r="G21" s="18" t="s">
        <v>124</v>
      </c>
    </row>
    <row r="22" spans="1:7" x14ac:dyDescent="0.2">
      <c r="A22" t="s">
        <v>108</v>
      </c>
      <c r="B22" s="67">
        <v>0</v>
      </c>
      <c r="C22" s="68">
        <v>0</v>
      </c>
      <c r="D22" s="1">
        <f>B22*C22</f>
        <v>0</v>
      </c>
      <c r="E22" s="70">
        <v>0.1</v>
      </c>
      <c r="F22" s="5">
        <f>D22*E22</f>
        <v>0</v>
      </c>
      <c r="G22" s="5" t="e">
        <f>F22/$B$2</f>
        <v>#DIV/0!</v>
      </c>
    </row>
    <row r="23" spans="1:7" x14ac:dyDescent="0.2">
      <c r="A23" t="s">
        <v>67</v>
      </c>
      <c r="B23" s="67">
        <v>0</v>
      </c>
      <c r="C23" s="68">
        <v>0</v>
      </c>
      <c r="D23" s="1">
        <f>B23*C23</f>
        <v>0</v>
      </c>
      <c r="E23" s="70">
        <v>0.2</v>
      </c>
      <c r="F23" s="5">
        <f>D23*E23</f>
        <v>0</v>
      </c>
      <c r="G23" s="5" t="e">
        <f>F23/Übersicht!$B$2</f>
        <v>#DIV/0!</v>
      </c>
    </row>
    <row r="24" spans="1:7" x14ac:dyDescent="0.2">
      <c r="A24" t="s">
        <v>52</v>
      </c>
      <c r="B24" s="67">
        <v>0</v>
      </c>
      <c r="C24" s="68">
        <v>0</v>
      </c>
      <c r="D24" s="1">
        <f>B24*C24</f>
        <v>0</v>
      </c>
      <c r="E24" s="70">
        <v>1</v>
      </c>
      <c r="F24" s="5">
        <f>D24*E24</f>
        <v>0</v>
      </c>
      <c r="G24" s="5" t="e">
        <f>F24/$B$2</f>
        <v>#DIV/0!</v>
      </c>
    </row>
    <row r="25" spans="1:7" ht="16" thickBot="1" x14ac:dyDescent="0.25">
      <c r="A25" s="8" t="s">
        <v>127</v>
      </c>
      <c r="B25" s="72">
        <v>0</v>
      </c>
      <c r="C25" s="73">
        <v>0</v>
      </c>
      <c r="D25" s="9">
        <f>B25*C25</f>
        <v>0</v>
      </c>
      <c r="E25" s="88">
        <v>0.25</v>
      </c>
      <c r="F25" s="10">
        <f>D25*E25</f>
        <v>0</v>
      </c>
      <c r="G25" s="10" t="e">
        <f>F25/$B$2</f>
        <v>#DIV/0!</v>
      </c>
    </row>
    <row r="26" spans="1:7" ht="16" thickTop="1" x14ac:dyDescent="0.2">
      <c r="A26" s="2" t="s">
        <v>7</v>
      </c>
      <c r="B26" s="1"/>
      <c r="D26" s="1"/>
      <c r="E26" s="12"/>
      <c r="F26" s="5">
        <f>SUM(F22:F25)</f>
        <v>0</v>
      </c>
      <c r="G26" s="5" t="e">
        <f>SUM(G22:G25)</f>
        <v>#DIV/0!</v>
      </c>
    </row>
    <row r="27" spans="1:7" x14ac:dyDescent="0.2">
      <c r="B27" s="1"/>
      <c r="D27" s="1"/>
      <c r="E27" s="12"/>
      <c r="F27" s="5"/>
      <c r="G27" s="5"/>
    </row>
    <row r="28" spans="1:7" ht="19" x14ac:dyDescent="0.25">
      <c r="A28" s="7" t="s">
        <v>8</v>
      </c>
      <c r="B28" s="1"/>
      <c r="D28" s="1"/>
      <c r="F28" s="5"/>
      <c r="G28" s="5"/>
    </row>
    <row r="29" spans="1:7" s="20" customFormat="1" x14ac:dyDescent="0.2">
      <c r="A29" s="18"/>
      <c r="B29" s="19" t="s">
        <v>0</v>
      </c>
      <c r="C29" s="18" t="s">
        <v>1</v>
      </c>
      <c r="D29" s="19" t="s">
        <v>126</v>
      </c>
      <c r="E29" s="20" t="s">
        <v>125</v>
      </c>
    </row>
    <row r="30" spans="1:7" x14ac:dyDescent="0.2">
      <c r="A30" t="s">
        <v>43</v>
      </c>
      <c r="B30" s="67">
        <v>0</v>
      </c>
      <c r="C30" s="68">
        <v>0</v>
      </c>
      <c r="D30" s="1">
        <f t="shared" ref="D30:D34" si="0">B30*C30</f>
        <v>0</v>
      </c>
      <c r="E30" s="5" t="e">
        <f>D30/$B$2</f>
        <v>#DIV/0!</v>
      </c>
    </row>
    <row r="31" spans="1:7" x14ac:dyDescent="0.2">
      <c r="A31" t="s">
        <v>44</v>
      </c>
      <c r="B31" s="67">
        <v>0</v>
      </c>
      <c r="C31" s="68">
        <v>0</v>
      </c>
      <c r="D31" s="1">
        <f t="shared" si="0"/>
        <v>0</v>
      </c>
      <c r="E31" s="5" t="e">
        <f t="shared" ref="E31:E35" si="1">D31/$B$2</f>
        <v>#DIV/0!</v>
      </c>
    </row>
    <row r="32" spans="1:7" x14ac:dyDescent="0.2">
      <c r="A32" s="29" t="s">
        <v>143</v>
      </c>
      <c r="B32" s="74">
        <v>0</v>
      </c>
      <c r="C32" s="77">
        <v>0</v>
      </c>
      <c r="D32" s="1">
        <f t="shared" si="0"/>
        <v>0</v>
      </c>
      <c r="E32" s="5" t="e">
        <f>D32/$B$2</f>
        <v>#DIV/0!</v>
      </c>
    </row>
    <row r="33" spans="1:5" x14ac:dyDescent="0.2">
      <c r="A33" t="s">
        <v>76</v>
      </c>
      <c r="B33" s="67">
        <v>0</v>
      </c>
      <c r="C33" s="68">
        <v>0</v>
      </c>
      <c r="D33" s="1">
        <f t="shared" si="0"/>
        <v>0</v>
      </c>
      <c r="E33" s="5" t="e">
        <f t="shared" si="1"/>
        <v>#DIV/0!</v>
      </c>
    </row>
    <row r="34" spans="1:5" x14ac:dyDescent="0.2">
      <c r="A34" t="s">
        <v>77</v>
      </c>
      <c r="B34" s="67">
        <v>0</v>
      </c>
      <c r="C34" s="68">
        <v>0</v>
      </c>
      <c r="D34" s="1">
        <f t="shared" si="0"/>
        <v>0</v>
      </c>
      <c r="E34" s="5" t="e">
        <f t="shared" si="1"/>
        <v>#DIV/0!</v>
      </c>
    </row>
    <row r="35" spans="1:5" ht="16" thickBot="1" x14ac:dyDescent="0.25">
      <c r="A35" s="8" t="s">
        <v>128</v>
      </c>
      <c r="B35" s="72">
        <v>0</v>
      </c>
      <c r="C35" s="76">
        <v>0</v>
      </c>
      <c r="D35" s="9">
        <f>B35*C35*$B$2</f>
        <v>0</v>
      </c>
      <c r="E35" s="10" t="e">
        <f t="shared" si="1"/>
        <v>#DIV/0!</v>
      </c>
    </row>
    <row r="36" spans="1:5" ht="16" thickTop="1" x14ac:dyDescent="0.2">
      <c r="A36" s="2" t="s">
        <v>7</v>
      </c>
      <c r="B36" s="1"/>
      <c r="D36" s="1">
        <f>SUM(D30:D35)</f>
        <v>0</v>
      </c>
      <c r="E36" s="5" t="e">
        <f>SUM(E30:E35)</f>
        <v>#DIV/0!</v>
      </c>
    </row>
  </sheetData>
  <sheetProtection algorithmName="SHA-512" hashValue="DE4ZnZuLAtUuojZhg9j7YkVu3mGGtB1J+DT9ukyQWk/LSJDe1/8cAhruqw0FGTmJ9fxmCXTdtRKVPvFo/Y0/KA==" saltValue="L166vezFBEbLXNs4/6oxTw==" spinCount="100000" sheet="1" objects="1" scenarios="1"/>
  <mergeCells count="2">
    <mergeCell ref="A1:G1"/>
    <mergeCell ref="A8:B8"/>
  </mergeCells>
  <pageMargins left="0.7" right="0.7" top="0.78740157499999996" bottom="0.78740157499999996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>
      <selection activeCell="B22" sqref="B22"/>
    </sheetView>
  </sheetViews>
  <sheetFormatPr baseColWidth="10" defaultRowHeight="15" x14ac:dyDescent="0.2"/>
  <cols>
    <col min="1" max="1" width="30.83203125" bestFit="1" customWidth="1"/>
    <col min="2" max="2" width="12.83203125" bestFit="1" customWidth="1"/>
    <col min="3" max="3" width="10.83203125" bestFit="1" customWidth="1"/>
    <col min="4" max="4" width="17.1640625" bestFit="1" customWidth="1"/>
    <col min="5" max="5" width="13.1640625" bestFit="1" customWidth="1"/>
    <col min="6" max="6" width="10.83203125" bestFit="1" customWidth="1"/>
    <col min="7" max="7" width="13.6640625" bestFit="1" customWidth="1"/>
  </cols>
  <sheetData>
    <row r="1" spans="1:7" ht="25" thickBot="1" x14ac:dyDescent="0.35">
      <c r="A1" s="120" t="s">
        <v>184</v>
      </c>
      <c r="B1" s="120"/>
      <c r="C1" s="120"/>
      <c r="D1" s="120"/>
      <c r="E1" s="120"/>
      <c r="F1" s="120"/>
      <c r="G1" s="120"/>
    </row>
    <row r="2" spans="1:7" x14ac:dyDescent="0.2">
      <c r="A2" s="46" t="s">
        <v>189</v>
      </c>
      <c r="B2" s="91">
        <v>0</v>
      </c>
    </row>
    <row r="3" spans="1:7" x14ac:dyDescent="0.2">
      <c r="A3" s="47" t="s">
        <v>145</v>
      </c>
      <c r="B3" s="92">
        <v>0</v>
      </c>
    </row>
    <row r="4" spans="1:7" ht="16" thickBot="1" x14ac:dyDescent="0.25">
      <c r="A4" s="48" t="s">
        <v>146</v>
      </c>
      <c r="B4" s="80">
        <v>0</v>
      </c>
    </row>
    <row r="5" spans="1:7" x14ac:dyDescent="0.2">
      <c r="A5" s="46" t="s">
        <v>14</v>
      </c>
      <c r="B5" s="81">
        <f>F26+D36</f>
        <v>0</v>
      </c>
    </row>
    <row r="6" spans="1:7" ht="14.5" customHeight="1" thickBot="1" x14ac:dyDescent="0.25">
      <c r="A6" s="48" t="s">
        <v>147</v>
      </c>
      <c r="B6" s="90">
        <v>0</v>
      </c>
    </row>
    <row r="7" spans="1:7" x14ac:dyDescent="0.2">
      <c r="A7" s="41"/>
      <c r="B7" s="42"/>
    </row>
    <row r="8" spans="1:7" ht="20" thickBot="1" x14ac:dyDescent="0.3">
      <c r="A8" s="121" t="s">
        <v>193</v>
      </c>
      <c r="B8" s="121"/>
    </row>
    <row r="9" spans="1:7" ht="14.5" customHeight="1" x14ac:dyDescent="0.2">
      <c r="A9" s="34" t="s">
        <v>81</v>
      </c>
      <c r="B9" s="83">
        <f>F26</f>
        <v>0</v>
      </c>
    </row>
    <row r="10" spans="1:7" ht="14.5" customHeight="1" thickBot="1" x14ac:dyDescent="0.25">
      <c r="A10" s="35" t="s">
        <v>141</v>
      </c>
      <c r="B10" s="84" t="e">
        <f>G26</f>
        <v>#DIV/0!</v>
      </c>
    </row>
    <row r="11" spans="1:7" ht="14.5" customHeight="1" x14ac:dyDescent="0.2">
      <c r="A11" s="34" t="s">
        <v>109</v>
      </c>
      <c r="B11" s="83">
        <f>D36</f>
        <v>0</v>
      </c>
    </row>
    <row r="12" spans="1:7" ht="14.5" customHeight="1" x14ac:dyDescent="0.2">
      <c r="A12" s="36" t="s">
        <v>122</v>
      </c>
      <c r="B12" s="85">
        <f>D35</f>
        <v>0</v>
      </c>
    </row>
    <row r="13" spans="1:7" ht="14.5" customHeight="1" thickBot="1" x14ac:dyDescent="0.25">
      <c r="A13" s="35" t="s">
        <v>142</v>
      </c>
      <c r="B13" s="84" t="e">
        <f>E36</f>
        <v>#DIV/0!</v>
      </c>
    </row>
    <row r="14" spans="1:7" ht="14.5" customHeight="1" x14ac:dyDescent="0.2">
      <c r="A14" s="34" t="s">
        <v>135</v>
      </c>
      <c r="B14" s="110">
        <v>0</v>
      </c>
    </row>
    <row r="15" spans="1:7" ht="14.5" customHeight="1" x14ac:dyDescent="0.2">
      <c r="A15" s="37" t="s">
        <v>80</v>
      </c>
      <c r="B15" s="85" t="e">
        <f>B14-B13</f>
        <v>#DIV/0!</v>
      </c>
    </row>
    <row r="16" spans="1:7" ht="14.5" customHeight="1" thickBot="1" x14ac:dyDescent="0.25">
      <c r="A16" s="36" t="s">
        <v>137</v>
      </c>
      <c r="B16" s="85" t="e">
        <f>B15-B10</f>
        <v>#DIV/0!</v>
      </c>
    </row>
    <row r="17" spans="1:7" ht="14.5" customHeight="1" x14ac:dyDescent="0.2">
      <c r="A17" s="34" t="s">
        <v>151</v>
      </c>
      <c r="B17" s="111">
        <v>0</v>
      </c>
    </row>
    <row r="18" spans="1:7" ht="14.5" customHeight="1" thickBot="1" x14ac:dyDescent="0.25">
      <c r="A18" s="38" t="s">
        <v>65</v>
      </c>
      <c r="B18" s="84" t="e">
        <f>B16*B17</f>
        <v>#DIV/0!</v>
      </c>
    </row>
    <row r="19" spans="1:7" ht="14.5" customHeight="1" x14ac:dyDescent="0.2">
      <c r="A19" s="41"/>
      <c r="B19" s="42"/>
    </row>
    <row r="20" spans="1:7" ht="20" x14ac:dyDescent="0.2">
      <c r="A20" s="6" t="s">
        <v>6</v>
      </c>
      <c r="B20" s="4"/>
      <c r="C20" s="3"/>
      <c r="D20" s="4"/>
      <c r="E20" s="3"/>
      <c r="F20" s="3"/>
      <c r="G20" s="3"/>
    </row>
    <row r="21" spans="1:7" s="20" customFormat="1" x14ac:dyDescent="0.2">
      <c r="A21" s="18"/>
      <c r="B21" s="19" t="s">
        <v>0</v>
      </c>
      <c r="C21" s="18" t="s">
        <v>1</v>
      </c>
      <c r="D21" s="19" t="s">
        <v>123</v>
      </c>
      <c r="E21" s="18" t="s">
        <v>107</v>
      </c>
      <c r="F21" s="18" t="s">
        <v>106</v>
      </c>
      <c r="G21" s="18" t="s">
        <v>124</v>
      </c>
    </row>
    <row r="22" spans="1:7" x14ac:dyDescent="0.2">
      <c r="A22" t="s">
        <v>185</v>
      </c>
      <c r="B22" s="67">
        <v>0</v>
      </c>
      <c r="C22" s="68">
        <v>0</v>
      </c>
      <c r="D22" s="1">
        <f>B22*C22</f>
        <v>0</v>
      </c>
      <c r="E22" s="70">
        <v>0.1</v>
      </c>
      <c r="F22" s="5">
        <f>D22*E22</f>
        <v>0</v>
      </c>
      <c r="G22" s="5" t="e">
        <f>F22/$B$2</f>
        <v>#DIV/0!</v>
      </c>
    </row>
    <row r="23" spans="1:7" x14ac:dyDescent="0.2">
      <c r="A23" t="s">
        <v>186</v>
      </c>
      <c r="B23" s="67">
        <v>0</v>
      </c>
      <c r="C23" s="68">
        <v>0</v>
      </c>
      <c r="D23" s="1">
        <f>B23*C23</f>
        <v>0</v>
      </c>
      <c r="E23" s="70">
        <v>0.1</v>
      </c>
      <c r="F23" s="5">
        <f>D23*E23</f>
        <v>0</v>
      </c>
      <c r="G23" s="5" t="e">
        <f>F23/Übersicht!$B$2</f>
        <v>#DIV/0!</v>
      </c>
    </row>
    <row r="24" spans="1:7" x14ac:dyDescent="0.2">
      <c r="A24" t="s">
        <v>45</v>
      </c>
      <c r="B24" s="67">
        <v>0</v>
      </c>
      <c r="C24" s="68">
        <v>0</v>
      </c>
      <c r="D24" s="1">
        <f>B24*C24</f>
        <v>0</v>
      </c>
      <c r="E24" s="70">
        <v>0.1</v>
      </c>
      <c r="F24" s="5">
        <f>D24*E24</f>
        <v>0</v>
      </c>
      <c r="G24" s="5" t="e">
        <f>F24/$B$2</f>
        <v>#DIV/0!</v>
      </c>
    </row>
    <row r="25" spans="1:7" ht="16" thickBot="1" x14ac:dyDescent="0.25">
      <c r="A25" s="8" t="s">
        <v>187</v>
      </c>
      <c r="B25" s="72">
        <v>0</v>
      </c>
      <c r="C25" s="73">
        <v>0</v>
      </c>
      <c r="D25" s="9">
        <f>B25*C25</f>
        <v>0</v>
      </c>
      <c r="E25" s="88">
        <v>0.1</v>
      </c>
      <c r="F25" s="10">
        <f>D25*E25</f>
        <v>0</v>
      </c>
      <c r="G25" s="10" t="e">
        <f>F25/$B$2</f>
        <v>#DIV/0!</v>
      </c>
    </row>
    <row r="26" spans="1:7" ht="16" thickTop="1" x14ac:dyDescent="0.2">
      <c r="A26" s="2" t="s">
        <v>7</v>
      </c>
      <c r="B26" s="1"/>
      <c r="D26" s="1"/>
      <c r="E26" s="12"/>
      <c r="F26" s="5">
        <f>SUM(F22:F25)</f>
        <v>0</v>
      </c>
      <c r="G26" s="5" t="e">
        <f>SUM(G22:G25)</f>
        <v>#DIV/0!</v>
      </c>
    </row>
    <row r="27" spans="1:7" x14ac:dyDescent="0.2">
      <c r="B27" s="1"/>
      <c r="D27" s="1"/>
      <c r="E27" s="12"/>
      <c r="F27" s="5"/>
      <c r="G27" s="5"/>
    </row>
    <row r="28" spans="1:7" ht="19" x14ac:dyDescent="0.25">
      <c r="A28" s="7" t="s">
        <v>8</v>
      </c>
      <c r="B28" s="1"/>
      <c r="D28" s="1"/>
      <c r="F28" s="5"/>
      <c r="G28" s="5"/>
    </row>
    <row r="29" spans="1:7" s="20" customFormat="1" x14ac:dyDescent="0.2">
      <c r="A29" s="18"/>
      <c r="B29" s="19" t="s">
        <v>0</v>
      </c>
      <c r="C29" s="18" t="s">
        <v>1</v>
      </c>
      <c r="D29" s="19" t="s">
        <v>126</v>
      </c>
      <c r="E29" s="20" t="s">
        <v>125</v>
      </c>
    </row>
    <row r="30" spans="1:7" x14ac:dyDescent="0.2">
      <c r="A30" t="s">
        <v>188</v>
      </c>
      <c r="B30" s="67">
        <v>0</v>
      </c>
      <c r="C30" s="68">
        <v>0</v>
      </c>
      <c r="D30" s="1">
        <f t="shared" ref="D30:D34" si="0">B30*C30</f>
        <v>0</v>
      </c>
      <c r="E30" s="5" t="e">
        <f>D30/$B$2</f>
        <v>#DIV/0!</v>
      </c>
    </row>
    <row r="31" spans="1:7" x14ac:dyDescent="0.2">
      <c r="A31" t="s">
        <v>44</v>
      </c>
      <c r="B31" s="67">
        <v>0</v>
      </c>
      <c r="C31" s="68">
        <v>0</v>
      </c>
      <c r="D31" s="1">
        <f t="shared" si="0"/>
        <v>0</v>
      </c>
      <c r="E31" s="5" t="e">
        <f t="shared" ref="E31:E35" si="1">D31/$B$2</f>
        <v>#DIV/0!</v>
      </c>
    </row>
    <row r="32" spans="1:7" x14ac:dyDescent="0.2">
      <c r="A32" s="29" t="s">
        <v>143</v>
      </c>
      <c r="B32" s="74">
        <v>0</v>
      </c>
      <c r="C32" s="77">
        <v>0</v>
      </c>
      <c r="D32" s="1">
        <f t="shared" si="0"/>
        <v>0</v>
      </c>
      <c r="E32" s="5" t="e">
        <f>D32/$B$2</f>
        <v>#DIV/0!</v>
      </c>
    </row>
    <row r="33" spans="1:5" x14ac:dyDescent="0.2">
      <c r="A33" t="s">
        <v>76</v>
      </c>
      <c r="B33" s="67">
        <v>0</v>
      </c>
      <c r="C33" s="68">
        <v>0</v>
      </c>
      <c r="D33" s="1">
        <f t="shared" si="0"/>
        <v>0</v>
      </c>
      <c r="E33" s="5" t="e">
        <f t="shared" si="1"/>
        <v>#DIV/0!</v>
      </c>
    </row>
    <row r="34" spans="1:5" x14ac:dyDescent="0.2">
      <c r="A34" t="s">
        <v>77</v>
      </c>
      <c r="B34" s="67">
        <v>0</v>
      </c>
      <c r="C34" s="68">
        <v>0</v>
      </c>
      <c r="D34" s="1">
        <f t="shared" si="0"/>
        <v>0</v>
      </c>
      <c r="E34" s="5" t="e">
        <f t="shared" si="1"/>
        <v>#DIV/0!</v>
      </c>
    </row>
    <row r="35" spans="1:5" ht="16" thickBot="1" x14ac:dyDescent="0.25">
      <c r="A35" s="8" t="s">
        <v>128</v>
      </c>
      <c r="B35" s="72">
        <v>0</v>
      </c>
      <c r="C35" s="76">
        <v>0</v>
      </c>
      <c r="D35" s="9">
        <f>B35*C35*$B$2</f>
        <v>0</v>
      </c>
      <c r="E35" s="10" t="e">
        <f t="shared" si="1"/>
        <v>#DIV/0!</v>
      </c>
    </row>
    <row r="36" spans="1:5" ht="16" thickTop="1" x14ac:dyDescent="0.2">
      <c r="A36" s="2" t="s">
        <v>7</v>
      </c>
      <c r="B36" s="1"/>
      <c r="D36" s="1">
        <f>SUM(D30:D35)</f>
        <v>0</v>
      </c>
      <c r="E36" s="5" t="e">
        <f>SUM(E30:E35)</f>
        <v>#DIV/0!</v>
      </c>
    </row>
  </sheetData>
  <sheetProtection algorithmName="SHA-512" hashValue="sL2CCRwsKvYuWulXsZah2KQJMzsDIDJlzNSTFF8s41LxlKqzlLB/ZKLiSoAep6ZD0gdNPlPv2V2H7P9c3SWY4g==" saltValue="lJG6ItpoYyilegsl+f3mtA==" spinCount="100000" sheet="1" objects="1" scenarios="1" selectLockedCells="1"/>
  <mergeCells count="2">
    <mergeCell ref="A1:G1"/>
    <mergeCell ref="A8:B8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"/>
  <sheetViews>
    <sheetView zoomScale="102" zoomScaleNormal="102" workbookViewId="0">
      <selection activeCell="N23" sqref="N23"/>
    </sheetView>
  </sheetViews>
  <sheetFormatPr baseColWidth="10" defaultRowHeight="15" x14ac:dyDescent="0.2"/>
  <cols>
    <col min="1" max="1" width="24.6640625" bestFit="1" customWidth="1"/>
  </cols>
  <sheetData>
    <row r="2" spans="1:14" x14ac:dyDescent="0.2"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  <c r="M2" t="s">
        <v>162</v>
      </c>
      <c r="N2" t="s">
        <v>163</v>
      </c>
    </row>
    <row r="3" spans="1:14" x14ac:dyDescent="0.2">
      <c r="A3" t="s">
        <v>173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66">
        <v>0</v>
      </c>
    </row>
    <row r="4" spans="1:14" x14ac:dyDescent="0.2">
      <c r="A4" t="s">
        <v>174</v>
      </c>
      <c r="C4" s="89">
        <v>0</v>
      </c>
      <c r="D4" s="89">
        <v>0</v>
      </c>
      <c r="E4" s="89">
        <v>0</v>
      </c>
      <c r="F4" s="89">
        <v>0</v>
      </c>
      <c r="G4" s="89">
        <v>0</v>
      </c>
      <c r="H4" s="89">
        <v>0</v>
      </c>
      <c r="I4" s="89">
        <v>0</v>
      </c>
      <c r="J4" s="89">
        <v>0</v>
      </c>
      <c r="K4" s="89">
        <v>0</v>
      </c>
      <c r="L4" s="66">
        <v>0</v>
      </c>
      <c r="M4" s="89">
        <v>0</v>
      </c>
      <c r="N4" s="89">
        <v>0</v>
      </c>
    </row>
  </sheetData>
  <sheetProtection algorithmName="SHA-512" hashValue="X373Xslv7eTXgUC2GeWDsrR0eeDvE1SZz3CLrI0bgxQZyEi0MfZa51bqrT4ndI5+TTeZAiZbHXUgdOHI57BgOQ==" saltValue="rni6B/XZTQ2lfiIGuOc3Jw==" spinCount="100000" sheet="1" objects="1" scenarios="1"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topLeftCell="A20" workbookViewId="0">
      <selection activeCell="O53" sqref="O53"/>
    </sheetView>
  </sheetViews>
  <sheetFormatPr baseColWidth="10" defaultRowHeight="15" x14ac:dyDescent="0.2"/>
  <cols>
    <col min="1" max="1" width="34.83203125" bestFit="1" customWidth="1"/>
    <col min="2" max="2" width="17.1640625" bestFit="1" customWidth="1"/>
  </cols>
  <sheetData>
    <row r="1" spans="1:15" x14ac:dyDescent="0.2">
      <c r="A1" t="s">
        <v>100</v>
      </c>
      <c r="B1" t="s">
        <v>101</v>
      </c>
      <c r="C1" t="s">
        <v>152</v>
      </c>
      <c r="D1" t="s">
        <v>153</v>
      </c>
      <c r="E1" t="s">
        <v>154</v>
      </c>
      <c r="F1" t="s">
        <v>155</v>
      </c>
      <c r="G1" t="s">
        <v>156</v>
      </c>
      <c r="H1" t="s">
        <v>157</v>
      </c>
      <c r="I1" t="s">
        <v>158</v>
      </c>
      <c r="J1" t="s">
        <v>159</v>
      </c>
      <c r="K1" t="s">
        <v>160</v>
      </c>
      <c r="L1" t="s">
        <v>161</v>
      </c>
      <c r="M1" t="s">
        <v>162</v>
      </c>
      <c r="N1" t="s">
        <v>163</v>
      </c>
    </row>
    <row r="2" spans="1:15" x14ac:dyDescent="0.2">
      <c r="A2" t="s">
        <v>91</v>
      </c>
      <c r="B2">
        <v>1000</v>
      </c>
      <c r="C2">
        <f>C20*$Q$20</f>
        <v>10</v>
      </c>
      <c r="D2">
        <f t="shared" ref="D2:N2" si="0">D20*$Q$20</f>
        <v>10</v>
      </c>
      <c r="E2">
        <f t="shared" si="0"/>
        <v>30</v>
      </c>
      <c r="F2">
        <f t="shared" si="0"/>
        <v>50</v>
      </c>
      <c r="G2">
        <f t="shared" si="0"/>
        <v>130</v>
      </c>
      <c r="H2">
        <f t="shared" si="0"/>
        <v>170</v>
      </c>
      <c r="I2">
        <f t="shared" si="0"/>
        <v>200</v>
      </c>
      <c r="J2">
        <f t="shared" si="0"/>
        <v>250</v>
      </c>
      <c r="K2">
        <f t="shared" si="0"/>
        <v>100</v>
      </c>
      <c r="L2">
        <f t="shared" si="0"/>
        <v>30</v>
      </c>
      <c r="M2">
        <f t="shared" si="0"/>
        <v>10</v>
      </c>
      <c r="N2">
        <f t="shared" si="0"/>
        <v>10</v>
      </c>
      <c r="O2">
        <f>SUM(C2:N2)</f>
        <v>1000</v>
      </c>
    </row>
    <row r="3" spans="1:15" x14ac:dyDescent="0.2">
      <c r="A3" t="s">
        <v>94</v>
      </c>
      <c r="B3">
        <v>101</v>
      </c>
      <c r="C3">
        <v>0</v>
      </c>
      <c r="D3">
        <v>0</v>
      </c>
      <c r="E3">
        <v>0</v>
      </c>
      <c r="F3">
        <v>0</v>
      </c>
      <c r="G3">
        <v>0</v>
      </c>
      <c r="H3">
        <v>20</v>
      </c>
      <c r="I3">
        <v>30</v>
      </c>
      <c r="J3">
        <v>51</v>
      </c>
      <c r="K3">
        <v>0</v>
      </c>
      <c r="L3">
        <v>0</v>
      </c>
      <c r="M3">
        <v>0</v>
      </c>
      <c r="N3">
        <v>0</v>
      </c>
      <c r="O3">
        <f t="shared" ref="O3:O10" si="1">SUM(C3:N3)</f>
        <v>101</v>
      </c>
    </row>
    <row r="4" spans="1:15" x14ac:dyDescent="0.2">
      <c r="A4" t="s">
        <v>95</v>
      </c>
      <c r="B4">
        <v>980</v>
      </c>
      <c r="C4">
        <v>40</v>
      </c>
      <c r="D4">
        <v>40</v>
      </c>
      <c r="E4">
        <v>40</v>
      </c>
      <c r="F4">
        <v>40</v>
      </c>
      <c r="G4">
        <v>5</v>
      </c>
      <c r="H4">
        <v>5</v>
      </c>
      <c r="I4">
        <v>5</v>
      </c>
      <c r="J4">
        <v>5</v>
      </c>
      <c r="K4">
        <v>40</v>
      </c>
      <c r="L4">
        <v>40</v>
      </c>
      <c r="M4">
        <v>240</v>
      </c>
      <c r="N4">
        <v>480</v>
      </c>
      <c r="O4">
        <f t="shared" si="1"/>
        <v>980</v>
      </c>
    </row>
    <row r="5" spans="1:15" x14ac:dyDescent="0.2">
      <c r="A5" t="s">
        <v>92</v>
      </c>
      <c r="B5">
        <v>246.5</v>
      </c>
      <c r="C5">
        <v>0</v>
      </c>
      <c r="D5">
        <v>0</v>
      </c>
      <c r="E5">
        <v>0</v>
      </c>
      <c r="F5">
        <v>0</v>
      </c>
      <c r="G5">
        <f>B5*0.2</f>
        <v>49.300000000000004</v>
      </c>
      <c r="H5">
        <f>B5*0.3</f>
        <v>73.95</v>
      </c>
      <c r="I5">
        <f>B5*0.3</f>
        <v>73.95</v>
      </c>
      <c r="J5">
        <f>B5*0.2</f>
        <v>49.300000000000004</v>
      </c>
      <c r="K5">
        <v>0</v>
      </c>
      <c r="L5">
        <v>0</v>
      </c>
      <c r="M5">
        <v>0</v>
      </c>
      <c r="N5">
        <v>0</v>
      </c>
      <c r="O5">
        <f t="shared" si="1"/>
        <v>246.5</v>
      </c>
    </row>
    <row r="6" spans="1:15" x14ac:dyDescent="0.2">
      <c r="A6" t="s">
        <v>93</v>
      </c>
      <c r="B6">
        <v>884</v>
      </c>
      <c r="C6">
        <f>C21*$Q$21</f>
        <v>21.6</v>
      </c>
      <c r="D6">
        <f t="shared" ref="D6:N6" si="2">D21*$Q$21</f>
        <v>21.6</v>
      </c>
      <c r="E6">
        <f t="shared" si="2"/>
        <v>64.8</v>
      </c>
      <c r="F6">
        <f t="shared" si="2"/>
        <v>108</v>
      </c>
      <c r="G6">
        <f t="shared" si="2"/>
        <v>108</v>
      </c>
      <c r="H6">
        <f t="shared" si="2"/>
        <v>108</v>
      </c>
      <c r="I6">
        <f t="shared" si="2"/>
        <v>43.2</v>
      </c>
      <c r="J6">
        <f t="shared" si="2"/>
        <v>216</v>
      </c>
      <c r="K6">
        <f t="shared" si="2"/>
        <v>64.8</v>
      </c>
      <c r="L6">
        <f t="shared" si="2"/>
        <v>64.8</v>
      </c>
      <c r="M6">
        <f t="shared" si="2"/>
        <v>21.6</v>
      </c>
      <c r="N6">
        <f t="shared" si="2"/>
        <v>21.6</v>
      </c>
      <c r="O6">
        <f>SUM(C6:N6)</f>
        <v>864</v>
      </c>
    </row>
    <row r="7" spans="1:15" x14ac:dyDescent="0.2">
      <c r="A7" t="s">
        <v>98</v>
      </c>
      <c r="B7">
        <v>183</v>
      </c>
      <c r="C7">
        <v>0</v>
      </c>
      <c r="D7">
        <v>0</v>
      </c>
      <c r="E7">
        <v>0</v>
      </c>
      <c r="F7">
        <f>B7*0.05</f>
        <v>9.15</v>
      </c>
      <c r="G7">
        <f>B7*0.05</f>
        <v>9.15</v>
      </c>
      <c r="H7">
        <f>B7*0.3</f>
        <v>54.9</v>
      </c>
      <c r="I7">
        <f>B7*0.3</f>
        <v>54.9</v>
      </c>
      <c r="J7">
        <f>B7*0.3</f>
        <v>54.9</v>
      </c>
      <c r="K7">
        <v>0</v>
      </c>
      <c r="L7">
        <v>0</v>
      </c>
      <c r="M7">
        <v>0</v>
      </c>
      <c r="N7">
        <v>0</v>
      </c>
      <c r="O7">
        <f t="shared" si="1"/>
        <v>183</v>
      </c>
    </row>
    <row r="8" spans="1:15" x14ac:dyDescent="0.2">
      <c r="A8" t="s">
        <v>96</v>
      </c>
      <c r="B8">
        <v>217.5</v>
      </c>
      <c r="C8">
        <f>$B$8*0.05</f>
        <v>10.875</v>
      </c>
      <c r="D8">
        <f>$B$8*0.1</f>
        <v>21.75</v>
      </c>
      <c r="E8">
        <f>$B$8*0.15</f>
        <v>32.625</v>
      </c>
      <c r="F8">
        <f>$B$8*0.3</f>
        <v>65.25</v>
      </c>
      <c r="G8">
        <f>$B$8*0.1</f>
        <v>21.75</v>
      </c>
      <c r="H8">
        <f>$B$8*0.1</f>
        <v>21.75</v>
      </c>
      <c r="I8">
        <f>$B$8*0.1</f>
        <v>21.75</v>
      </c>
      <c r="J8">
        <f>$B$8*0.1</f>
        <v>21.75</v>
      </c>
      <c r="K8">
        <v>0</v>
      </c>
      <c r="L8">
        <v>0</v>
      </c>
      <c r="M8">
        <v>0</v>
      </c>
      <c r="N8">
        <v>0</v>
      </c>
      <c r="O8">
        <f t="shared" si="1"/>
        <v>217.5</v>
      </c>
    </row>
    <row r="9" spans="1:15" x14ac:dyDescent="0.2">
      <c r="A9" t="s">
        <v>97</v>
      </c>
      <c r="B9">
        <v>150</v>
      </c>
      <c r="C9">
        <f>$B$9*0</f>
        <v>0</v>
      </c>
      <c r="D9">
        <f>$B$9*0.05</f>
        <v>7.5</v>
      </c>
      <c r="E9">
        <f>$B$9*0.1</f>
        <v>15</v>
      </c>
      <c r="F9">
        <f>$B$9*0.1</f>
        <v>15</v>
      </c>
      <c r="G9">
        <f>$B$9*0.2</f>
        <v>30</v>
      </c>
      <c r="H9">
        <f>$B$9*0.2</f>
        <v>30</v>
      </c>
      <c r="I9">
        <f>$B$9*0.2</f>
        <v>30</v>
      </c>
      <c r="J9">
        <f>$B$9*0.05</f>
        <v>7.5</v>
      </c>
      <c r="K9">
        <f>$B$9*0.05</f>
        <v>7.5</v>
      </c>
      <c r="L9">
        <f>$B$9*0.05</f>
        <v>7.5</v>
      </c>
      <c r="M9">
        <f t="shared" ref="M9:N9" si="3">$B$9*0</f>
        <v>0</v>
      </c>
      <c r="N9">
        <f t="shared" si="3"/>
        <v>0</v>
      </c>
      <c r="O9">
        <f t="shared" si="1"/>
        <v>150</v>
      </c>
    </row>
    <row r="10" spans="1:15" x14ac:dyDescent="0.2">
      <c r="A10" t="s">
        <v>99</v>
      </c>
      <c r="B10">
        <v>124</v>
      </c>
      <c r="C10">
        <f>$B$10*0.2</f>
        <v>24.8</v>
      </c>
      <c r="D10">
        <f>$B$10*0.2</f>
        <v>24.8</v>
      </c>
      <c r="E10">
        <f>$B$10*0.2</f>
        <v>24.8</v>
      </c>
      <c r="F10">
        <f t="shared" ref="F10:I10" si="4">$B$10*0.1</f>
        <v>12.4</v>
      </c>
      <c r="G10">
        <f t="shared" si="4"/>
        <v>12.4</v>
      </c>
      <c r="H10">
        <f t="shared" si="4"/>
        <v>12.4</v>
      </c>
      <c r="I10">
        <f t="shared" si="4"/>
        <v>12.4</v>
      </c>
      <c r="J10">
        <v>0</v>
      </c>
      <c r="K10">
        <v>0</v>
      </c>
      <c r="L10">
        <f t="shared" ref="L10:N10" si="5">$B$10*0</f>
        <v>0</v>
      </c>
      <c r="M10">
        <f t="shared" si="5"/>
        <v>0</v>
      </c>
      <c r="N10">
        <f t="shared" si="5"/>
        <v>0</v>
      </c>
      <c r="O10">
        <f t="shared" si="1"/>
        <v>124.00000000000003</v>
      </c>
    </row>
    <row r="11" spans="1:15" x14ac:dyDescent="0.2">
      <c r="A11" s="2" t="s">
        <v>32</v>
      </c>
      <c r="B11" s="2">
        <f>SUM(B2:B10)</f>
        <v>3886</v>
      </c>
      <c r="C11" s="2">
        <f>SUM(C2:C10)</f>
        <v>107.27499999999999</v>
      </c>
      <c r="D11" s="2">
        <f t="shared" ref="D11:N11" si="6">SUM(D2:D10)</f>
        <v>125.64999999999999</v>
      </c>
      <c r="E11" s="2">
        <f t="shared" si="6"/>
        <v>207.22500000000002</v>
      </c>
      <c r="F11" s="2">
        <f t="shared" si="6"/>
        <v>299.79999999999995</v>
      </c>
      <c r="G11" s="2">
        <f t="shared" si="6"/>
        <v>365.59999999999997</v>
      </c>
      <c r="H11" s="2">
        <f t="shared" si="6"/>
        <v>495.99999999999994</v>
      </c>
      <c r="I11" s="2">
        <f t="shared" si="6"/>
        <v>471.19999999999993</v>
      </c>
      <c r="J11" s="2">
        <f t="shared" si="6"/>
        <v>655.44999999999993</v>
      </c>
      <c r="K11" s="2">
        <f t="shared" si="6"/>
        <v>212.3</v>
      </c>
      <c r="L11" s="2">
        <f t="shared" si="6"/>
        <v>142.30000000000001</v>
      </c>
      <c r="M11" s="2">
        <f t="shared" si="6"/>
        <v>271.60000000000002</v>
      </c>
      <c r="N11" s="2">
        <f t="shared" si="6"/>
        <v>511.6</v>
      </c>
      <c r="O11" s="2">
        <f>SUM(O2:O10)</f>
        <v>3866</v>
      </c>
    </row>
    <row r="12" spans="1:15" x14ac:dyDescent="0.2">
      <c r="A12" s="2" t="s">
        <v>168</v>
      </c>
      <c r="B12" s="2"/>
      <c r="C12" s="50">
        <f t="shared" ref="C12:N12" si="7">C11/$B$11</f>
        <v>2.7605506948018527E-2</v>
      </c>
      <c r="D12" s="50">
        <f t="shared" si="7"/>
        <v>3.2334019557385484E-2</v>
      </c>
      <c r="E12" s="50">
        <f t="shared" si="7"/>
        <v>5.3326042202779214E-2</v>
      </c>
      <c r="F12" s="50">
        <f t="shared" si="7"/>
        <v>7.7148739063304161E-2</v>
      </c>
      <c r="G12" s="50">
        <f t="shared" si="7"/>
        <v>9.4081317550180121E-2</v>
      </c>
      <c r="H12" s="50">
        <f t="shared" si="7"/>
        <v>0.12763767370046319</v>
      </c>
      <c r="I12" s="50">
        <f t="shared" si="7"/>
        <v>0.12125579001544003</v>
      </c>
      <c r="J12" s="50">
        <f t="shared" si="7"/>
        <v>0.1686695831188883</v>
      </c>
      <c r="K12" s="50">
        <f t="shared" si="7"/>
        <v>5.4632012352032945E-2</v>
      </c>
      <c r="L12" s="50">
        <f t="shared" si="7"/>
        <v>3.661863098301596E-2</v>
      </c>
      <c r="M12" s="50">
        <f t="shared" si="7"/>
        <v>6.9891919711785905E-2</v>
      </c>
      <c r="N12" s="50">
        <f t="shared" si="7"/>
        <v>0.13165208440555842</v>
      </c>
    </row>
    <row r="13" spans="1:15" x14ac:dyDescent="0.2">
      <c r="A13" s="2" t="s">
        <v>169</v>
      </c>
      <c r="B13" s="2"/>
      <c r="C13" s="51">
        <f>C11/160</f>
        <v>0.67046874999999995</v>
      </c>
      <c r="D13" s="51">
        <f t="shared" ref="D13:N13" si="8">D11/160</f>
        <v>0.78531249999999997</v>
      </c>
      <c r="E13" s="51">
        <f t="shared" si="8"/>
        <v>1.2951562500000002</v>
      </c>
      <c r="F13" s="51">
        <f t="shared" si="8"/>
        <v>1.8737499999999998</v>
      </c>
      <c r="G13" s="51">
        <f t="shared" si="8"/>
        <v>2.2849999999999997</v>
      </c>
      <c r="H13" s="51">
        <f t="shared" si="8"/>
        <v>3.0999999999999996</v>
      </c>
      <c r="I13" s="51">
        <f t="shared" si="8"/>
        <v>2.9449999999999994</v>
      </c>
      <c r="J13" s="51">
        <f t="shared" si="8"/>
        <v>4.0965624999999992</v>
      </c>
      <c r="K13" s="51">
        <f t="shared" si="8"/>
        <v>1.326875</v>
      </c>
      <c r="L13" s="51">
        <f t="shared" si="8"/>
        <v>0.88937500000000003</v>
      </c>
      <c r="M13" s="51">
        <f t="shared" si="8"/>
        <v>1.6975000000000002</v>
      </c>
      <c r="N13" s="51">
        <f t="shared" si="8"/>
        <v>3.1975000000000002</v>
      </c>
    </row>
    <row r="20" spans="1:17" x14ac:dyDescent="0.2">
      <c r="A20" t="s">
        <v>164</v>
      </c>
      <c r="C20">
        <v>0.1</v>
      </c>
      <c r="D20">
        <v>0.1</v>
      </c>
      <c r="E20">
        <v>0.3</v>
      </c>
      <c r="F20">
        <v>0.5</v>
      </c>
      <c r="G20">
        <v>1.3</v>
      </c>
      <c r="H20">
        <v>1.7</v>
      </c>
      <c r="I20">
        <v>2</v>
      </c>
      <c r="J20">
        <v>2.5</v>
      </c>
      <c r="K20">
        <v>1</v>
      </c>
      <c r="L20">
        <v>0.3</v>
      </c>
      <c r="M20">
        <v>0.1</v>
      </c>
      <c r="N20">
        <v>0.1</v>
      </c>
      <c r="O20">
        <f>SUM(C20:N20)</f>
        <v>10</v>
      </c>
      <c r="P20" t="s">
        <v>166</v>
      </c>
      <c r="Q20">
        <v>100</v>
      </c>
    </row>
    <row r="21" spans="1:17" x14ac:dyDescent="0.2">
      <c r="A21" t="s">
        <v>165</v>
      </c>
      <c r="C21">
        <v>0.1</v>
      </c>
      <c r="D21">
        <v>0.1</v>
      </c>
      <c r="E21">
        <v>0.3</v>
      </c>
      <c r="F21">
        <v>0.5</v>
      </c>
      <c r="G21">
        <v>0.5</v>
      </c>
      <c r="H21">
        <v>0.5</v>
      </c>
      <c r="I21">
        <v>0.2</v>
      </c>
      <c r="J21">
        <v>1</v>
      </c>
      <c r="K21">
        <v>0.3</v>
      </c>
      <c r="L21">
        <v>0.3</v>
      </c>
      <c r="M21">
        <v>0.1</v>
      </c>
      <c r="N21">
        <v>0.1</v>
      </c>
      <c r="O21">
        <f>SUM(C21:N21)</f>
        <v>4</v>
      </c>
      <c r="P21" t="s">
        <v>167</v>
      </c>
      <c r="Q21">
        <v>216</v>
      </c>
    </row>
    <row r="24" spans="1:17" x14ac:dyDescent="0.2">
      <c r="C24" t="s">
        <v>152</v>
      </c>
      <c r="D24" t="s">
        <v>153</v>
      </c>
      <c r="E24" t="s">
        <v>154</v>
      </c>
      <c r="F24" t="s">
        <v>155</v>
      </c>
      <c r="G24" t="s">
        <v>156</v>
      </c>
      <c r="H24" t="s">
        <v>157</v>
      </c>
      <c r="I24" t="s">
        <v>158</v>
      </c>
      <c r="J24" t="s">
        <v>159</v>
      </c>
      <c r="K24" t="s">
        <v>160</v>
      </c>
      <c r="L24" t="s">
        <v>161</v>
      </c>
      <c r="M24" t="s">
        <v>162</v>
      </c>
      <c r="N24" t="s">
        <v>163</v>
      </c>
    </row>
    <row r="25" spans="1:17" x14ac:dyDescent="0.2">
      <c r="A25" t="s">
        <v>170</v>
      </c>
    </row>
    <row r="26" spans="1:17" x14ac:dyDescent="0.2">
      <c r="A26" t="s">
        <v>95</v>
      </c>
    </row>
    <row r="27" spans="1:17" x14ac:dyDescent="0.2">
      <c r="A27" t="s">
        <v>171</v>
      </c>
    </row>
    <row r="28" spans="1:17" x14ac:dyDescent="0.2">
      <c r="A28" t="s">
        <v>172</v>
      </c>
    </row>
  </sheetData>
  <pageMargins left="0.7" right="0.7" top="0.78740157499999996" bottom="0.78740157499999996" header="0.3" footer="0.3"/>
  <pageSetup paperSize="9" orientation="portrait" verticalDpi="0" r:id="rId1"/>
  <ignoredErrors>
    <ignoredError sqref="O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Übersicht</vt:lpstr>
      <vt:lpstr>Fixkosten</vt:lpstr>
      <vt:lpstr>Variable Kosten</vt:lpstr>
      <vt:lpstr>Königinnenzucht</vt:lpstr>
      <vt:lpstr>Jungvölker</vt:lpstr>
      <vt:lpstr>Bienenschwärme</vt:lpstr>
      <vt:lpstr>Betriebliche AK</vt:lpstr>
      <vt:lpstr>Arbeitszeitverteilung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mail@oliver-mueske.de</dc:creator>
  <cp:lastModifiedBy>Microsoft Office User</cp:lastModifiedBy>
  <cp:lastPrinted>2015-02-25T19:51:02Z</cp:lastPrinted>
  <dcterms:created xsi:type="dcterms:W3CDTF">2015-02-22T17:29:17Z</dcterms:created>
  <dcterms:modified xsi:type="dcterms:W3CDTF">2021-12-22T09:41:53Z</dcterms:modified>
</cp:coreProperties>
</file>